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Z:\04_AFFAIRES\A_MARCHE\200099A70_PEP_BRINK_CLIMATE_SYSTEMS\2.Work\4-Rapports\Final deliverable (round 2 approved)\"/>
    </mc:Choice>
  </mc:AlternateContent>
  <xr:revisionPtr revIDLastSave="0" documentId="13_ncr:1_{EB8101DB-08DD-4FFB-BF1A-46864EF42A0C}" xr6:coauthVersionLast="47" xr6:coauthVersionMax="47" xr10:uidLastSave="{00000000-0000-0000-0000-000000000000}"/>
  <bookViews>
    <workbookView xWindow="-108" yWindow="-108" windowWidth="23256" windowHeight="12576" tabRatio="937" activeTab="1" xr2:uid="{46314603-F8F2-469C-9A06-71C179B70990}"/>
  </bookViews>
  <sheets>
    <sheet name="Declared Unit Flair325" sheetId="4" r:id="rId1"/>
    <sheet name="Functional Unit Flair325" sheetId="5" r:id="rId2"/>
    <sheet name="Declared Unit Flair400" sheetId="10" r:id="rId3"/>
    <sheet name="Functional Unit Flair400" sheetId="9" r:id="rId4"/>
    <sheet name="Declared Unit Flair225" sheetId="11" r:id="rId5"/>
    <sheet name="Functional Unit Flair225" sheetId="12" r:id="rId6"/>
    <sheet name="Configurator" sheetId="1" r:id="rId7"/>
    <sheet name="Export SP_impact" sheetId="7" state="hidden" r:id="rId8"/>
    <sheet name="Export SP_impact A1" sheetId="14" state="hidden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9" i="4" l="1"/>
  <c r="O89" i="4"/>
  <c r="N89" i="4"/>
  <c r="M89" i="4"/>
  <c r="L89" i="4"/>
  <c r="K89" i="4"/>
  <c r="J89" i="4"/>
  <c r="I89" i="4"/>
  <c r="H89" i="4"/>
  <c r="G89" i="4"/>
  <c r="F89" i="4"/>
  <c r="E89" i="4"/>
  <c r="D89" i="4" s="1"/>
  <c r="P88" i="4"/>
  <c r="O88" i="4"/>
  <c r="N88" i="4"/>
  <c r="M88" i="4"/>
  <c r="L88" i="4"/>
  <c r="K88" i="4"/>
  <c r="J88" i="4"/>
  <c r="I88" i="4"/>
  <c r="H88" i="4"/>
  <c r="G88" i="4"/>
  <c r="F88" i="4"/>
  <c r="E88" i="4"/>
  <c r="D88" i="4" s="1"/>
  <c r="P87" i="4"/>
  <c r="O87" i="4"/>
  <c r="N87" i="4"/>
  <c r="M87" i="4"/>
  <c r="L87" i="4"/>
  <c r="K87" i="4"/>
  <c r="J87" i="4"/>
  <c r="I87" i="4"/>
  <c r="H87" i="4"/>
  <c r="G87" i="4"/>
  <c r="F87" i="4"/>
  <c r="E87" i="4"/>
  <c r="D87" i="4" s="1"/>
  <c r="P86" i="4"/>
  <c r="O86" i="4"/>
  <c r="N86" i="4"/>
  <c r="M86" i="4"/>
  <c r="L86" i="4"/>
  <c r="K86" i="4"/>
  <c r="J86" i="4"/>
  <c r="I86" i="4"/>
  <c r="H86" i="4"/>
  <c r="G86" i="4"/>
  <c r="F86" i="4"/>
  <c r="D86" i="4" s="1"/>
  <c r="E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 s="1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 s="1"/>
  <c r="P82" i="4"/>
  <c r="O82" i="4"/>
  <c r="N82" i="4"/>
  <c r="M82" i="4"/>
  <c r="L82" i="4"/>
  <c r="K82" i="4"/>
  <c r="J82" i="4"/>
  <c r="I82" i="4"/>
  <c r="H82" i="4"/>
  <c r="G82" i="4"/>
  <c r="F82" i="4"/>
  <c r="D82" i="4" s="1"/>
  <c r="E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 s="1"/>
  <c r="P79" i="4"/>
  <c r="O79" i="4"/>
  <c r="N79" i="4"/>
  <c r="M79" i="4"/>
  <c r="L79" i="4"/>
  <c r="K79" i="4"/>
  <c r="J79" i="4"/>
  <c r="I79" i="4"/>
  <c r="H79" i="4"/>
  <c r="G79" i="4"/>
  <c r="F79" i="4"/>
  <c r="E79" i="4"/>
  <c r="D79" i="4" s="1"/>
  <c r="P78" i="4"/>
  <c r="O78" i="4"/>
  <c r="N78" i="4"/>
  <c r="M78" i="4"/>
  <c r="L78" i="4"/>
  <c r="K78" i="4"/>
  <c r="J78" i="4"/>
  <c r="I78" i="4"/>
  <c r="H78" i="4"/>
  <c r="G78" i="4"/>
  <c r="F78" i="4"/>
  <c r="D78" i="4" s="1"/>
  <c r="E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 s="1"/>
  <c r="P75" i="4"/>
  <c r="O75" i="4"/>
  <c r="N75" i="4"/>
  <c r="M75" i="4"/>
  <c r="L75" i="4"/>
  <c r="K75" i="4"/>
  <c r="J75" i="4"/>
  <c r="I75" i="4"/>
  <c r="H75" i="4"/>
  <c r="G75" i="4"/>
  <c r="F75" i="4"/>
  <c r="E75" i="4"/>
  <c r="D75" i="4" s="1"/>
  <c r="P74" i="4"/>
  <c r="O74" i="4"/>
  <c r="N74" i="4"/>
  <c r="M74" i="4"/>
  <c r="L74" i="4"/>
  <c r="K74" i="4"/>
  <c r="J74" i="4"/>
  <c r="I74" i="4"/>
  <c r="H74" i="4"/>
  <c r="G74" i="4"/>
  <c r="F74" i="4"/>
  <c r="D74" i="4" s="1"/>
  <c r="E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 s="1"/>
  <c r="P71" i="4"/>
  <c r="O71" i="4"/>
  <c r="N71" i="4"/>
  <c r="M71" i="4"/>
  <c r="L71" i="4"/>
  <c r="K71" i="4"/>
  <c r="J71" i="4"/>
  <c r="I71" i="4"/>
  <c r="H71" i="4"/>
  <c r="G71" i="4"/>
  <c r="F71" i="4"/>
  <c r="E71" i="4"/>
  <c r="D71" i="4" s="1"/>
  <c r="P70" i="4"/>
  <c r="O70" i="4"/>
  <c r="N70" i="4"/>
  <c r="M70" i="4"/>
  <c r="L70" i="4"/>
  <c r="K70" i="4"/>
  <c r="J70" i="4"/>
  <c r="I70" i="4"/>
  <c r="H70" i="4"/>
  <c r="G70" i="4"/>
  <c r="F70" i="4"/>
  <c r="D70" i="4" s="1"/>
  <c r="E70" i="4"/>
  <c r="P69" i="4"/>
  <c r="O69" i="4"/>
  <c r="N69" i="4"/>
  <c r="M69" i="4"/>
  <c r="L69" i="4"/>
  <c r="K69" i="4"/>
  <c r="J69" i="4"/>
  <c r="I69" i="4"/>
  <c r="H69" i="4"/>
  <c r="D69" i="4" s="1"/>
  <c r="G69" i="4"/>
  <c r="F69" i="4"/>
  <c r="E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 s="1"/>
  <c r="P67" i="4"/>
  <c r="O67" i="4"/>
  <c r="N67" i="4"/>
  <c r="M67" i="4"/>
  <c r="L67" i="4"/>
  <c r="K67" i="4"/>
  <c r="J67" i="4"/>
  <c r="I67" i="4"/>
  <c r="H67" i="4"/>
  <c r="G67" i="4"/>
  <c r="F67" i="4"/>
  <c r="E67" i="4"/>
  <c r="D67" i="4" s="1"/>
  <c r="P66" i="4"/>
  <c r="O66" i="4"/>
  <c r="N66" i="4"/>
  <c r="M66" i="4"/>
  <c r="L66" i="4"/>
  <c r="K66" i="4"/>
  <c r="J66" i="4"/>
  <c r="I66" i="4"/>
  <c r="H66" i="4"/>
  <c r="G66" i="4"/>
  <c r="F66" i="4"/>
  <c r="D66" i="4" s="1"/>
  <c r="E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 s="1"/>
  <c r="P63" i="4"/>
  <c r="O63" i="4"/>
  <c r="N63" i="4"/>
  <c r="M63" i="4"/>
  <c r="L63" i="4"/>
  <c r="K63" i="4"/>
  <c r="J63" i="4"/>
  <c r="I63" i="4"/>
  <c r="H63" i="4"/>
  <c r="G63" i="4"/>
  <c r="F63" i="4"/>
  <c r="E63" i="4"/>
  <c r="D63" i="4" s="1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63" i="5"/>
  <c r="P89" i="5"/>
  <c r="O89" i="5"/>
  <c r="N89" i="5"/>
  <c r="M89" i="5"/>
  <c r="L89" i="5"/>
  <c r="K89" i="5"/>
  <c r="J89" i="5"/>
  <c r="I89" i="5"/>
  <c r="H89" i="5"/>
  <c r="G89" i="5"/>
  <c r="F89" i="5"/>
  <c r="F83" i="5"/>
  <c r="G83" i="5"/>
  <c r="H83" i="5"/>
  <c r="I83" i="5"/>
  <c r="J83" i="5"/>
  <c r="K83" i="5"/>
  <c r="L83" i="5"/>
  <c r="M83" i="5"/>
  <c r="N83" i="5"/>
  <c r="O83" i="5"/>
  <c r="P83" i="5"/>
  <c r="F84" i="5"/>
  <c r="G84" i="5"/>
  <c r="H84" i="5"/>
  <c r="I84" i="5"/>
  <c r="J84" i="5"/>
  <c r="K84" i="5"/>
  <c r="L84" i="5"/>
  <c r="M84" i="5"/>
  <c r="N84" i="5"/>
  <c r="O84" i="5"/>
  <c r="P84" i="5"/>
  <c r="F85" i="5"/>
  <c r="G85" i="5"/>
  <c r="H85" i="5"/>
  <c r="I85" i="5"/>
  <c r="J85" i="5"/>
  <c r="K85" i="5"/>
  <c r="L85" i="5"/>
  <c r="M85" i="5"/>
  <c r="N85" i="5"/>
  <c r="O85" i="5"/>
  <c r="P85" i="5"/>
  <c r="F86" i="5"/>
  <c r="G86" i="5"/>
  <c r="H86" i="5"/>
  <c r="I86" i="5"/>
  <c r="J86" i="5"/>
  <c r="K86" i="5"/>
  <c r="L86" i="5"/>
  <c r="M86" i="5"/>
  <c r="N86" i="5"/>
  <c r="O86" i="5"/>
  <c r="P86" i="5"/>
  <c r="F87" i="5"/>
  <c r="G87" i="5"/>
  <c r="H87" i="5"/>
  <c r="I87" i="5"/>
  <c r="J87" i="5"/>
  <c r="K87" i="5"/>
  <c r="L87" i="5"/>
  <c r="M87" i="5"/>
  <c r="N87" i="5"/>
  <c r="O87" i="5"/>
  <c r="P87" i="5"/>
  <c r="F88" i="5"/>
  <c r="G88" i="5"/>
  <c r="H88" i="5"/>
  <c r="I88" i="5"/>
  <c r="J88" i="5"/>
  <c r="K88" i="5"/>
  <c r="L88" i="5"/>
  <c r="M88" i="5"/>
  <c r="N88" i="5"/>
  <c r="O88" i="5"/>
  <c r="P88" i="5"/>
  <c r="F71" i="5"/>
  <c r="G71" i="5"/>
  <c r="H71" i="5"/>
  <c r="I71" i="5"/>
  <c r="J71" i="5"/>
  <c r="K71" i="5"/>
  <c r="L71" i="5"/>
  <c r="M71" i="5"/>
  <c r="N71" i="5"/>
  <c r="O71" i="5"/>
  <c r="P71" i="5"/>
  <c r="F72" i="5"/>
  <c r="G72" i="5"/>
  <c r="H72" i="5"/>
  <c r="I72" i="5"/>
  <c r="J72" i="5"/>
  <c r="K72" i="5"/>
  <c r="L72" i="5"/>
  <c r="M72" i="5"/>
  <c r="N72" i="5"/>
  <c r="O72" i="5"/>
  <c r="P72" i="5"/>
  <c r="F73" i="5"/>
  <c r="G73" i="5"/>
  <c r="H73" i="5"/>
  <c r="I73" i="5"/>
  <c r="J73" i="5"/>
  <c r="K73" i="5"/>
  <c r="L73" i="5"/>
  <c r="M73" i="5"/>
  <c r="N73" i="5"/>
  <c r="O73" i="5"/>
  <c r="P73" i="5"/>
  <c r="F74" i="5"/>
  <c r="G74" i="5"/>
  <c r="H74" i="5"/>
  <c r="I74" i="5"/>
  <c r="J74" i="5"/>
  <c r="K74" i="5"/>
  <c r="L74" i="5"/>
  <c r="M74" i="5"/>
  <c r="N74" i="5"/>
  <c r="O74" i="5"/>
  <c r="P74" i="5"/>
  <c r="F75" i="5"/>
  <c r="G75" i="5"/>
  <c r="H75" i="5"/>
  <c r="I75" i="5"/>
  <c r="J75" i="5"/>
  <c r="K75" i="5"/>
  <c r="L75" i="5"/>
  <c r="M75" i="5"/>
  <c r="N75" i="5"/>
  <c r="O75" i="5"/>
  <c r="P75" i="5"/>
  <c r="F76" i="5"/>
  <c r="G76" i="5"/>
  <c r="H76" i="5"/>
  <c r="I76" i="5"/>
  <c r="J76" i="5"/>
  <c r="K76" i="5"/>
  <c r="L76" i="5"/>
  <c r="M76" i="5"/>
  <c r="N76" i="5"/>
  <c r="O76" i="5"/>
  <c r="P76" i="5"/>
  <c r="F77" i="5"/>
  <c r="G77" i="5"/>
  <c r="H77" i="5"/>
  <c r="I77" i="5"/>
  <c r="J77" i="5"/>
  <c r="K77" i="5"/>
  <c r="L77" i="5"/>
  <c r="M77" i="5"/>
  <c r="N77" i="5"/>
  <c r="O77" i="5"/>
  <c r="P77" i="5"/>
  <c r="F78" i="5"/>
  <c r="G78" i="5"/>
  <c r="H78" i="5"/>
  <c r="I78" i="5"/>
  <c r="J78" i="5"/>
  <c r="K78" i="5"/>
  <c r="L78" i="5"/>
  <c r="M78" i="5"/>
  <c r="N78" i="5"/>
  <c r="O78" i="5"/>
  <c r="P78" i="5"/>
  <c r="F79" i="5"/>
  <c r="G79" i="5"/>
  <c r="H79" i="5"/>
  <c r="I79" i="5"/>
  <c r="J79" i="5"/>
  <c r="K79" i="5"/>
  <c r="L79" i="5"/>
  <c r="M79" i="5"/>
  <c r="N79" i="5"/>
  <c r="O79" i="5"/>
  <c r="P79" i="5"/>
  <c r="F80" i="5"/>
  <c r="G80" i="5"/>
  <c r="H80" i="5"/>
  <c r="I80" i="5"/>
  <c r="J80" i="5"/>
  <c r="K80" i="5"/>
  <c r="L80" i="5"/>
  <c r="M80" i="5"/>
  <c r="N80" i="5"/>
  <c r="O80" i="5"/>
  <c r="P80" i="5"/>
  <c r="P69" i="5"/>
  <c r="O69" i="5"/>
  <c r="N69" i="5"/>
  <c r="M69" i="5"/>
  <c r="L69" i="5"/>
  <c r="K69" i="5"/>
  <c r="J69" i="5"/>
  <c r="I69" i="5"/>
  <c r="H69" i="5"/>
  <c r="G69" i="5"/>
  <c r="F69" i="5"/>
  <c r="F64" i="5"/>
  <c r="G64" i="5"/>
  <c r="H64" i="5"/>
  <c r="I64" i="5"/>
  <c r="J64" i="5"/>
  <c r="K64" i="5"/>
  <c r="L64" i="5"/>
  <c r="M64" i="5"/>
  <c r="N64" i="5"/>
  <c r="O64" i="5"/>
  <c r="P64" i="5"/>
  <c r="F65" i="5"/>
  <c r="G65" i="5"/>
  <c r="H65" i="5"/>
  <c r="I65" i="5"/>
  <c r="J65" i="5"/>
  <c r="K65" i="5"/>
  <c r="L65" i="5"/>
  <c r="M65" i="5"/>
  <c r="N65" i="5"/>
  <c r="O65" i="5"/>
  <c r="P65" i="5"/>
  <c r="F66" i="5"/>
  <c r="G66" i="5"/>
  <c r="H66" i="5"/>
  <c r="I66" i="5"/>
  <c r="J66" i="5"/>
  <c r="K66" i="5"/>
  <c r="L66" i="5"/>
  <c r="M66" i="5"/>
  <c r="N66" i="5"/>
  <c r="O66" i="5"/>
  <c r="P66" i="5"/>
  <c r="F67" i="5"/>
  <c r="G67" i="5"/>
  <c r="H67" i="5"/>
  <c r="I67" i="5"/>
  <c r="J67" i="5"/>
  <c r="K67" i="5"/>
  <c r="L67" i="5"/>
  <c r="M67" i="5"/>
  <c r="N67" i="5"/>
  <c r="O67" i="5"/>
  <c r="P67" i="5"/>
  <c r="F68" i="5"/>
  <c r="G68" i="5"/>
  <c r="H68" i="5"/>
  <c r="I68" i="5"/>
  <c r="J68" i="5"/>
  <c r="K68" i="5"/>
  <c r="L68" i="5"/>
  <c r="M68" i="5"/>
  <c r="N68" i="5"/>
  <c r="O68" i="5"/>
  <c r="P68" i="5"/>
  <c r="F81" i="5"/>
  <c r="G81" i="5"/>
  <c r="H81" i="5"/>
  <c r="I81" i="5"/>
  <c r="J81" i="5"/>
  <c r="K81" i="5"/>
  <c r="L81" i="5"/>
  <c r="M81" i="5"/>
  <c r="N81" i="5"/>
  <c r="O81" i="5"/>
  <c r="P81" i="5"/>
  <c r="F70" i="5"/>
  <c r="G70" i="5"/>
  <c r="H70" i="5"/>
  <c r="I70" i="5"/>
  <c r="J70" i="5"/>
  <c r="K70" i="5"/>
  <c r="L70" i="5"/>
  <c r="M70" i="5"/>
  <c r="N70" i="5"/>
  <c r="O70" i="5"/>
  <c r="P70" i="5"/>
  <c r="F82" i="5"/>
  <c r="G82" i="5"/>
  <c r="H82" i="5"/>
  <c r="I82" i="5"/>
  <c r="J82" i="5"/>
  <c r="K82" i="5"/>
  <c r="L82" i="5"/>
  <c r="M82" i="5"/>
  <c r="N82" i="5"/>
  <c r="O82" i="5"/>
  <c r="P82" i="5"/>
  <c r="E89" i="5"/>
  <c r="E83" i="5"/>
  <c r="E84" i="5"/>
  <c r="E85" i="5"/>
  <c r="E86" i="5"/>
  <c r="E87" i="5"/>
  <c r="E88" i="5"/>
  <c r="E82" i="5"/>
  <c r="E81" i="5"/>
  <c r="E78" i="5"/>
  <c r="E73" i="5"/>
  <c r="E74" i="5"/>
  <c r="E75" i="5"/>
  <c r="E76" i="5"/>
  <c r="E77" i="5"/>
  <c r="E72" i="5"/>
  <c r="E79" i="5"/>
  <c r="E80" i="5"/>
  <c r="E70" i="5"/>
  <c r="E71" i="5"/>
  <c r="E64" i="5"/>
  <c r="E65" i="5"/>
  <c r="E66" i="5"/>
  <c r="E67" i="5"/>
  <c r="E68" i="5"/>
  <c r="E63" i="5"/>
  <c r="E69" i="5"/>
  <c r="K63" i="5"/>
  <c r="L63" i="5"/>
  <c r="M63" i="5"/>
  <c r="N63" i="5"/>
  <c r="O63" i="5"/>
  <c r="P63" i="5"/>
  <c r="J63" i="5"/>
  <c r="I63" i="5"/>
  <c r="H63" i="5"/>
  <c r="G63" i="5"/>
  <c r="F63" i="5"/>
  <c r="T13" i="1"/>
  <c r="T12" i="1"/>
  <c r="T11" i="1"/>
  <c r="O12" i="1"/>
  <c r="O11" i="1"/>
  <c r="O13" i="1" l="1"/>
  <c r="BF13" i="1" s="1"/>
  <c r="T9" i="1"/>
  <c r="T21" i="1"/>
  <c r="BO21" i="1" s="1"/>
  <c r="AW3" i="1"/>
  <c r="BF3" i="1"/>
  <c r="BO3" i="1"/>
  <c r="AS4" i="1"/>
  <c r="AW4" i="1"/>
  <c r="BB4" i="1"/>
  <c r="BF4" i="1"/>
  <c r="BK4" i="1"/>
  <c r="BO4" i="1"/>
  <c r="AS5" i="1"/>
  <c r="AW5" i="1"/>
  <c r="BB5" i="1"/>
  <c r="BF5" i="1"/>
  <c r="BK5" i="1"/>
  <c r="BO5" i="1"/>
  <c r="AS6" i="1"/>
  <c r="AW6" i="1"/>
  <c r="BB6" i="1"/>
  <c r="BF6" i="1"/>
  <c r="BK6" i="1"/>
  <c r="BO6" i="1"/>
  <c r="AS7" i="1"/>
  <c r="AW7" i="1"/>
  <c r="BB7" i="1"/>
  <c r="BF7" i="1"/>
  <c r="BK7" i="1"/>
  <c r="BO7" i="1"/>
  <c r="AS8" i="1"/>
  <c r="AW8" i="1"/>
  <c r="BB8" i="1"/>
  <c r="BF8" i="1"/>
  <c r="BK8" i="1"/>
  <c r="BO8" i="1"/>
  <c r="AS10" i="1"/>
  <c r="AW10" i="1"/>
  <c r="BB10" i="1"/>
  <c r="BF10" i="1"/>
  <c r="BK10" i="1"/>
  <c r="BO10" i="1"/>
  <c r="AW11" i="1"/>
  <c r="BF11" i="1"/>
  <c r="BO11" i="1"/>
  <c r="AW12" i="1"/>
  <c r="BF12" i="1"/>
  <c r="BO12" i="1"/>
  <c r="AS13" i="1"/>
  <c r="BB13" i="1"/>
  <c r="BK13" i="1"/>
  <c r="BO13" i="1"/>
  <c r="AS14" i="1"/>
  <c r="AW14" i="1"/>
  <c r="BB14" i="1"/>
  <c r="BF14" i="1"/>
  <c r="BK14" i="1"/>
  <c r="BO14" i="1"/>
  <c r="AS15" i="1"/>
  <c r="AW15" i="1"/>
  <c r="BB15" i="1"/>
  <c r="BF15" i="1"/>
  <c r="BK15" i="1"/>
  <c r="BO15" i="1"/>
  <c r="BF16" i="1"/>
  <c r="BO16" i="1"/>
  <c r="AS17" i="1"/>
  <c r="AW17" i="1"/>
  <c r="BB17" i="1"/>
  <c r="BF17" i="1"/>
  <c r="BK17" i="1"/>
  <c r="BO17" i="1"/>
  <c r="AS18" i="1"/>
  <c r="AW18" i="1"/>
  <c r="BB18" i="1"/>
  <c r="BF18" i="1"/>
  <c r="BK18" i="1"/>
  <c r="BO18" i="1"/>
  <c r="AS19" i="1"/>
  <c r="AW19" i="1"/>
  <c r="BB19" i="1"/>
  <c r="BF19" i="1"/>
  <c r="BK19" i="1"/>
  <c r="BO19" i="1"/>
  <c r="BF20" i="1"/>
  <c r="BO20" i="1"/>
  <c r="BY19" i="1"/>
  <c r="BY18" i="1"/>
  <c r="BY17" i="1"/>
  <c r="BY15" i="1"/>
  <c r="BY14" i="1"/>
  <c r="BY13" i="1"/>
  <c r="BY10" i="1"/>
  <c r="BY8" i="1"/>
  <c r="BY7" i="1"/>
  <c r="BY6" i="1"/>
  <c r="BY5" i="1"/>
  <c r="BY4" i="1"/>
  <c r="BT19" i="1"/>
  <c r="BT18" i="1"/>
  <c r="BT17" i="1"/>
  <c r="BT15" i="1"/>
  <c r="BT14" i="1"/>
  <c r="BT13" i="1"/>
  <c r="BT10" i="1"/>
  <c r="BT8" i="1"/>
  <c r="BT7" i="1"/>
  <c r="BT6" i="1"/>
  <c r="BT5" i="1"/>
  <c r="BT4" i="1"/>
  <c r="G5" i="12"/>
  <c r="BO9" i="1"/>
  <c r="G5" i="9"/>
  <c r="O9" i="1"/>
  <c r="BF9" i="1" s="1"/>
  <c r="O21" i="1" l="1"/>
  <c r="BF21" i="1" s="1"/>
  <c r="J9" i="1"/>
  <c r="G5" i="5"/>
  <c r="V68" i="14"/>
  <c r="U68" i="14"/>
  <c r="V67" i="14"/>
  <c r="U67" i="14"/>
  <c r="V66" i="14"/>
  <c r="U66" i="14"/>
  <c r="V65" i="14"/>
  <c r="U65" i="14"/>
  <c r="V64" i="14"/>
  <c r="U64" i="14"/>
  <c r="V63" i="14"/>
  <c r="U63" i="14"/>
  <c r="V62" i="14"/>
  <c r="U62" i="14"/>
  <c r="V61" i="14"/>
  <c r="U61" i="14"/>
  <c r="V60" i="14"/>
  <c r="U60" i="14"/>
  <c r="V59" i="14"/>
  <c r="U59" i="14"/>
  <c r="V58" i="14"/>
  <c r="U58" i="14"/>
  <c r="V57" i="14"/>
  <c r="U57" i="14"/>
  <c r="V56" i="14"/>
  <c r="U56" i="14"/>
  <c r="V55" i="14"/>
  <c r="U55" i="14"/>
  <c r="V54" i="14"/>
  <c r="U54" i="14"/>
  <c r="V53" i="14"/>
  <c r="U53" i="14"/>
  <c r="V52" i="14"/>
  <c r="U52" i="14"/>
  <c r="V51" i="14"/>
  <c r="U51" i="14"/>
  <c r="V50" i="14"/>
  <c r="U50" i="14"/>
  <c r="V49" i="14"/>
  <c r="U49" i="14"/>
  <c r="V48" i="14"/>
  <c r="U48" i="14"/>
  <c r="V47" i="14"/>
  <c r="U47" i="14"/>
  <c r="V46" i="14"/>
  <c r="U46" i="14"/>
  <c r="V45" i="14"/>
  <c r="U45" i="14"/>
  <c r="V44" i="14"/>
  <c r="U44" i="14"/>
  <c r="V43" i="14"/>
  <c r="U43" i="14"/>
  <c r="V42" i="14"/>
  <c r="U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W67" i="14" s="1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6" i="14" s="1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5" i="14" s="1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W64" i="14" s="1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9" i="14" s="1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8" i="14" s="1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W52" i="14" s="1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U58" i="7" s="1"/>
  <c r="E59" i="7"/>
  <c r="U59" i="7" s="1"/>
  <c r="E60" i="7"/>
  <c r="E61" i="7"/>
  <c r="E62" i="7"/>
  <c r="E63" i="7"/>
  <c r="E64" i="7"/>
  <c r="U64" i="7" s="1"/>
  <c r="E65" i="7"/>
  <c r="E66" i="7"/>
  <c r="E67" i="7"/>
  <c r="E68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J3" i="1"/>
  <c r="Y9" i="1"/>
  <c r="AW9" i="1" s="1"/>
  <c r="Y13" i="1"/>
  <c r="AW13" i="1" s="1"/>
  <c r="Y16" i="1"/>
  <c r="AW16" i="1" s="1"/>
  <c r="Y20" i="1"/>
  <c r="AW20" i="1" s="1"/>
  <c r="D51" i="4"/>
  <c r="E51" i="4"/>
  <c r="F51" i="4"/>
  <c r="G51" i="4"/>
  <c r="H51" i="4"/>
  <c r="I51" i="4"/>
  <c r="J51" i="4"/>
  <c r="K51" i="4"/>
  <c r="L51" i="4"/>
  <c r="M51" i="4"/>
  <c r="M51" i="5" s="1"/>
  <c r="N51" i="4"/>
  <c r="N51" i="10" s="1"/>
  <c r="O51" i="4"/>
  <c r="P51" i="4"/>
  <c r="Q51" i="4"/>
  <c r="R51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D53" i="4"/>
  <c r="E53" i="4"/>
  <c r="F53" i="4"/>
  <c r="G53" i="4"/>
  <c r="H53" i="4"/>
  <c r="I53" i="4"/>
  <c r="J53" i="4"/>
  <c r="K53" i="4"/>
  <c r="L53" i="4"/>
  <c r="M53" i="4"/>
  <c r="M53" i="5" s="1"/>
  <c r="N53" i="4"/>
  <c r="O53" i="4"/>
  <c r="P53" i="4"/>
  <c r="Q53" i="4"/>
  <c r="R53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1" i="4"/>
  <c r="C52" i="4"/>
  <c r="C53" i="4"/>
  <c r="C54" i="4"/>
  <c r="D48" i="4"/>
  <c r="E48" i="4"/>
  <c r="F48" i="4"/>
  <c r="G48" i="4"/>
  <c r="H48" i="4"/>
  <c r="I48" i="4"/>
  <c r="J48" i="4"/>
  <c r="K48" i="4"/>
  <c r="L48" i="4"/>
  <c r="M48" i="4"/>
  <c r="M48" i="5" s="1"/>
  <c r="N48" i="4"/>
  <c r="O48" i="4"/>
  <c r="O48" i="5" s="1"/>
  <c r="P48" i="4"/>
  <c r="Q48" i="4"/>
  <c r="R48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D50" i="4"/>
  <c r="E50" i="4"/>
  <c r="F50" i="4"/>
  <c r="G50" i="4"/>
  <c r="H50" i="4"/>
  <c r="I50" i="4"/>
  <c r="J50" i="4"/>
  <c r="K50" i="4"/>
  <c r="L50" i="4"/>
  <c r="M50" i="4"/>
  <c r="M50" i="5" s="1"/>
  <c r="N50" i="4"/>
  <c r="O50" i="4"/>
  <c r="P50" i="4"/>
  <c r="Q50" i="4"/>
  <c r="Q50" i="5" s="1"/>
  <c r="R50" i="4"/>
  <c r="C49" i="4"/>
  <c r="C50" i="4"/>
  <c r="C48" i="4"/>
  <c r="D44" i="4"/>
  <c r="E44" i="4"/>
  <c r="F44" i="4"/>
  <c r="G44" i="4"/>
  <c r="H44" i="4"/>
  <c r="I44" i="4"/>
  <c r="J44" i="4"/>
  <c r="K44" i="4"/>
  <c r="L44" i="4"/>
  <c r="M44" i="4"/>
  <c r="M44" i="5" s="1"/>
  <c r="N44" i="4"/>
  <c r="O44" i="4"/>
  <c r="P44" i="4"/>
  <c r="Q44" i="4"/>
  <c r="R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D46" i="4"/>
  <c r="E46" i="4"/>
  <c r="F46" i="4"/>
  <c r="G46" i="4"/>
  <c r="H46" i="4"/>
  <c r="I46" i="4"/>
  <c r="J46" i="4"/>
  <c r="K46" i="4"/>
  <c r="L46" i="4"/>
  <c r="M46" i="4"/>
  <c r="M46" i="5" s="1"/>
  <c r="N46" i="4"/>
  <c r="O46" i="4"/>
  <c r="P46" i="4"/>
  <c r="Q46" i="4"/>
  <c r="R46" i="4"/>
  <c r="D47" i="4"/>
  <c r="E47" i="4"/>
  <c r="F47" i="4"/>
  <c r="G47" i="4"/>
  <c r="H47" i="4"/>
  <c r="I47" i="4"/>
  <c r="J47" i="4"/>
  <c r="K47" i="4"/>
  <c r="L47" i="4"/>
  <c r="M47" i="4"/>
  <c r="N47" i="4"/>
  <c r="N47" i="10" s="1"/>
  <c r="O47" i="4"/>
  <c r="P47" i="4"/>
  <c r="Q47" i="4"/>
  <c r="R47" i="4"/>
  <c r="C45" i="4"/>
  <c r="C46" i="4"/>
  <c r="C47" i="4"/>
  <c r="D32" i="4"/>
  <c r="E32" i="4"/>
  <c r="F32" i="4"/>
  <c r="G32" i="4"/>
  <c r="H32" i="4"/>
  <c r="I32" i="4"/>
  <c r="J32" i="4"/>
  <c r="K32" i="4"/>
  <c r="L32" i="4"/>
  <c r="M32" i="4"/>
  <c r="N32" i="4"/>
  <c r="N32" i="10" s="1"/>
  <c r="O32" i="4"/>
  <c r="P32" i="4"/>
  <c r="Q32" i="4"/>
  <c r="R32" i="4"/>
  <c r="D33" i="4"/>
  <c r="E33" i="4"/>
  <c r="F33" i="4"/>
  <c r="G33" i="4"/>
  <c r="H33" i="4"/>
  <c r="I33" i="4"/>
  <c r="J33" i="4"/>
  <c r="K33" i="4"/>
  <c r="L33" i="4"/>
  <c r="M33" i="4"/>
  <c r="M33" i="5" s="1"/>
  <c r="N33" i="4"/>
  <c r="O33" i="4"/>
  <c r="P33" i="4"/>
  <c r="Q33" i="4"/>
  <c r="R33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D37" i="4"/>
  <c r="E37" i="4"/>
  <c r="F37" i="4"/>
  <c r="G37" i="4"/>
  <c r="H37" i="4"/>
  <c r="I37" i="4"/>
  <c r="J37" i="4"/>
  <c r="K37" i="4"/>
  <c r="L37" i="4"/>
  <c r="M37" i="4"/>
  <c r="M37" i="5" s="1"/>
  <c r="N37" i="4"/>
  <c r="O37" i="4"/>
  <c r="P37" i="4"/>
  <c r="Q37" i="4"/>
  <c r="R37" i="4"/>
  <c r="D38" i="4"/>
  <c r="E38" i="4"/>
  <c r="F38" i="4"/>
  <c r="G38" i="4"/>
  <c r="H38" i="4"/>
  <c r="I38" i="4"/>
  <c r="J38" i="4"/>
  <c r="K38" i="4"/>
  <c r="L38" i="4"/>
  <c r="M38" i="4"/>
  <c r="M38" i="5" s="1"/>
  <c r="N38" i="4"/>
  <c r="O38" i="4"/>
  <c r="P38" i="4"/>
  <c r="Q38" i="4"/>
  <c r="R38" i="4"/>
  <c r="C40" i="4"/>
  <c r="D40" i="4"/>
  <c r="E40" i="4"/>
  <c r="F40" i="4"/>
  <c r="G40" i="4"/>
  <c r="H40" i="4"/>
  <c r="I40" i="4"/>
  <c r="J40" i="4"/>
  <c r="K40" i="4"/>
  <c r="L40" i="4"/>
  <c r="M40" i="4"/>
  <c r="M40" i="5" s="1"/>
  <c r="N40" i="4"/>
  <c r="O40" i="4"/>
  <c r="P40" i="4"/>
  <c r="Q40" i="4"/>
  <c r="R40" i="4"/>
  <c r="C41" i="4"/>
  <c r="D41" i="4"/>
  <c r="E41" i="4"/>
  <c r="F41" i="4"/>
  <c r="G41" i="4"/>
  <c r="G41" i="10" s="1"/>
  <c r="H41" i="4"/>
  <c r="I41" i="4"/>
  <c r="J41" i="4"/>
  <c r="K41" i="4"/>
  <c r="L41" i="4"/>
  <c r="M41" i="4"/>
  <c r="M41" i="5" s="1"/>
  <c r="N41" i="4"/>
  <c r="O41" i="4"/>
  <c r="P41" i="4"/>
  <c r="Q41" i="4"/>
  <c r="R41" i="4"/>
  <c r="C42" i="4"/>
  <c r="D42" i="4"/>
  <c r="E42" i="4"/>
  <c r="F42" i="4"/>
  <c r="G42" i="4"/>
  <c r="H42" i="4"/>
  <c r="H42" i="5" s="1"/>
  <c r="I42" i="4"/>
  <c r="J42" i="4"/>
  <c r="K42" i="4"/>
  <c r="L42" i="4"/>
  <c r="M42" i="4"/>
  <c r="M42" i="5" s="1"/>
  <c r="N42" i="4"/>
  <c r="O42" i="4"/>
  <c r="P42" i="4"/>
  <c r="Q42" i="4"/>
  <c r="R42" i="4"/>
  <c r="C43" i="4"/>
  <c r="D43" i="4"/>
  <c r="E43" i="4"/>
  <c r="F43" i="4"/>
  <c r="G43" i="4"/>
  <c r="H43" i="4"/>
  <c r="I43" i="4"/>
  <c r="I43" i="10" s="1"/>
  <c r="J43" i="4"/>
  <c r="K43" i="4"/>
  <c r="L43" i="4"/>
  <c r="M43" i="4"/>
  <c r="M43" i="5" s="1"/>
  <c r="N43" i="4"/>
  <c r="O43" i="4"/>
  <c r="P43" i="4"/>
  <c r="Q43" i="4"/>
  <c r="R43" i="4"/>
  <c r="C44" i="4"/>
  <c r="D39" i="4"/>
  <c r="E39" i="4"/>
  <c r="F39" i="4"/>
  <c r="G39" i="4"/>
  <c r="H39" i="4"/>
  <c r="I39" i="4"/>
  <c r="J39" i="4"/>
  <c r="K39" i="4"/>
  <c r="L39" i="4"/>
  <c r="M39" i="4"/>
  <c r="M39" i="5" s="1"/>
  <c r="N39" i="4"/>
  <c r="O39" i="4"/>
  <c r="P39" i="4"/>
  <c r="Q39" i="4"/>
  <c r="R39" i="4"/>
  <c r="C39" i="4"/>
  <c r="C38" i="4"/>
  <c r="C37" i="4"/>
  <c r="C36" i="4"/>
  <c r="C33" i="4"/>
  <c r="C32" i="4"/>
  <c r="R31" i="4"/>
  <c r="Q31" i="4"/>
  <c r="P31" i="4"/>
  <c r="O31" i="4"/>
  <c r="N31" i="4"/>
  <c r="M31" i="4"/>
  <c r="M31" i="5" s="1"/>
  <c r="L31" i="4"/>
  <c r="L31" i="10" s="1"/>
  <c r="K31" i="4"/>
  <c r="J31" i="4"/>
  <c r="I31" i="4"/>
  <c r="H31" i="4"/>
  <c r="G31" i="4"/>
  <c r="F31" i="4"/>
  <c r="E31" i="4"/>
  <c r="D31" i="4"/>
  <c r="C31" i="4"/>
  <c r="R30" i="4"/>
  <c r="Q30" i="4"/>
  <c r="P30" i="4"/>
  <c r="O30" i="4"/>
  <c r="N30" i="4"/>
  <c r="M30" i="4"/>
  <c r="M30" i="5" s="1"/>
  <c r="L30" i="4"/>
  <c r="K30" i="4"/>
  <c r="K30" i="10" s="1"/>
  <c r="J30" i="4"/>
  <c r="I30" i="4"/>
  <c r="H30" i="4"/>
  <c r="G30" i="4"/>
  <c r="F30" i="4"/>
  <c r="E30" i="4"/>
  <c r="D30" i="4"/>
  <c r="C30" i="4"/>
  <c r="R29" i="4"/>
  <c r="Q29" i="4"/>
  <c r="P29" i="4"/>
  <c r="O29" i="4"/>
  <c r="N29" i="4"/>
  <c r="M29" i="4"/>
  <c r="M29" i="5" s="1"/>
  <c r="L29" i="4"/>
  <c r="K29" i="4"/>
  <c r="J29" i="4"/>
  <c r="J29" i="10" s="1"/>
  <c r="I29" i="4"/>
  <c r="H29" i="4"/>
  <c r="G29" i="4"/>
  <c r="F29" i="4"/>
  <c r="E29" i="4"/>
  <c r="D29" i="4"/>
  <c r="C29" i="4"/>
  <c r="R28" i="4"/>
  <c r="Q28" i="4"/>
  <c r="P28" i="4"/>
  <c r="O28" i="4"/>
  <c r="N28" i="4"/>
  <c r="N28" i="10" s="1"/>
  <c r="M28" i="4"/>
  <c r="M28" i="5" s="1"/>
  <c r="L28" i="4"/>
  <c r="K28" i="4"/>
  <c r="J28" i="4"/>
  <c r="I28" i="4"/>
  <c r="I28" i="10" s="1"/>
  <c r="H28" i="4"/>
  <c r="G28" i="4"/>
  <c r="F28" i="4"/>
  <c r="E28" i="4"/>
  <c r="D28" i="4"/>
  <c r="C28" i="4"/>
  <c r="R27" i="4"/>
  <c r="Q27" i="4"/>
  <c r="P27" i="4"/>
  <c r="O27" i="4"/>
  <c r="N27" i="4"/>
  <c r="M27" i="4"/>
  <c r="M27" i="5" s="1"/>
  <c r="L27" i="4"/>
  <c r="L27" i="10" s="1"/>
  <c r="K27" i="4"/>
  <c r="J27" i="4"/>
  <c r="I27" i="4"/>
  <c r="H27" i="4"/>
  <c r="H27" i="10" s="1"/>
  <c r="G27" i="4"/>
  <c r="G27" i="10" s="1"/>
  <c r="F27" i="4"/>
  <c r="E27" i="4"/>
  <c r="D27" i="4"/>
  <c r="C27" i="4"/>
  <c r="R26" i="4"/>
  <c r="R26" i="5" s="1"/>
  <c r="Q26" i="4"/>
  <c r="P26" i="4"/>
  <c r="O26" i="4"/>
  <c r="N26" i="4"/>
  <c r="N26" i="10" s="1"/>
  <c r="M26" i="4"/>
  <c r="M26" i="5" s="1"/>
  <c r="L26" i="4"/>
  <c r="K26" i="4"/>
  <c r="K26" i="10" s="1"/>
  <c r="J26" i="4"/>
  <c r="I26" i="4"/>
  <c r="H26" i="4"/>
  <c r="G26" i="4"/>
  <c r="G26" i="10" s="1"/>
  <c r="F26" i="4"/>
  <c r="E26" i="4"/>
  <c r="D26" i="4"/>
  <c r="C26" i="4"/>
  <c r="J20" i="1"/>
  <c r="U66" i="7" l="1"/>
  <c r="W48" i="14"/>
  <c r="W53" i="14"/>
  <c r="W55" i="14"/>
  <c r="W63" i="14"/>
  <c r="W54" i="14"/>
  <c r="W47" i="14"/>
  <c r="W46" i="14"/>
  <c r="W45" i="14"/>
  <c r="W44" i="14"/>
  <c r="W43" i="14"/>
  <c r="W42" i="14"/>
  <c r="W49" i="14"/>
  <c r="W50" i="14"/>
  <c r="W51" i="14"/>
  <c r="W56" i="14"/>
  <c r="W57" i="14"/>
  <c r="W60" i="14"/>
  <c r="W61" i="14"/>
  <c r="W62" i="14"/>
  <c r="W68" i="14"/>
  <c r="V45" i="7"/>
  <c r="V49" i="7"/>
  <c r="AS3" i="1"/>
  <c r="BK3" i="1"/>
  <c r="BB3" i="1"/>
  <c r="BB20" i="1"/>
  <c r="AS20" i="1"/>
  <c r="BK20" i="1"/>
  <c r="AS11" i="1"/>
  <c r="BK11" i="1"/>
  <c r="BB11" i="1"/>
  <c r="BB12" i="1"/>
  <c r="AS12" i="1"/>
  <c r="BK12" i="1"/>
  <c r="AS9" i="1"/>
  <c r="BK9" i="1"/>
  <c r="BB9" i="1"/>
  <c r="H78" i="1"/>
  <c r="BT3" i="1"/>
  <c r="O52" i="10" s="1"/>
  <c r="BY3" i="1"/>
  <c r="C28" i="11" s="1"/>
  <c r="BT20" i="1"/>
  <c r="BY20" i="1"/>
  <c r="BT11" i="1"/>
  <c r="BY11" i="1"/>
  <c r="BT12" i="1"/>
  <c r="BY12" i="1"/>
  <c r="F31" i="11"/>
  <c r="BY9" i="1"/>
  <c r="BT9" i="1"/>
  <c r="Y21" i="1"/>
  <c r="AW21" i="1" s="1"/>
  <c r="V42" i="7"/>
  <c r="U68" i="7"/>
  <c r="U60" i="7"/>
  <c r="U56" i="7"/>
  <c r="U52" i="7"/>
  <c r="U48" i="7"/>
  <c r="U44" i="7"/>
  <c r="V47" i="7"/>
  <c r="V43" i="7"/>
  <c r="V50" i="7"/>
  <c r="V46" i="7"/>
  <c r="U67" i="7"/>
  <c r="U63" i="7"/>
  <c r="U55" i="7"/>
  <c r="U51" i="7"/>
  <c r="U47" i="7"/>
  <c r="U43" i="7"/>
  <c r="U62" i="7"/>
  <c r="U54" i="7"/>
  <c r="U50" i="7"/>
  <c r="U46" i="7"/>
  <c r="U42" i="7"/>
  <c r="U65" i="7"/>
  <c r="U61" i="7"/>
  <c r="U57" i="7"/>
  <c r="U53" i="7"/>
  <c r="U49" i="7"/>
  <c r="U45" i="7"/>
  <c r="V48" i="7"/>
  <c r="V44" i="7"/>
  <c r="K36" i="5"/>
  <c r="K72" i="1" s="1"/>
  <c r="M32" i="5"/>
  <c r="M45" i="5"/>
  <c r="M49" i="5"/>
  <c r="M52" i="5"/>
  <c r="M36" i="5"/>
  <c r="M47" i="5"/>
  <c r="L46" i="5"/>
  <c r="L82" i="1" s="1"/>
  <c r="J44" i="5"/>
  <c r="J80" i="1" s="1"/>
  <c r="G49" i="5"/>
  <c r="F48" i="5"/>
  <c r="C53" i="5"/>
  <c r="M54" i="5"/>
  <c r="R51" i="5"/>
  <c r="K36" i="11"/>
  <c r="G49" i="10"/>
  <c r="D27" i="5"/>
  <c r="H28" i="5"/>
  <c r="H64" i="1" s="1"/>
  <c r="H28" i="11"/>
  <c r="H28" i="10"/>
  <c r="D29" i="5"/>
  <c r="D30" i="5"/>
  <c r="D31" i="5"/>
  <c r="C33" i="5"/>
  <c r="K39" i="5"/>
  <c r="K75" i="1" s="1"/>
  <c r="K39" i="11"/>
  <c r="K39" i="10"/>
  <c r="K43" i="5"/>
  <c r="K79" i="1" s="1"/>
  <c r="K43" i="11"/>
  <c r="K43" i="10"/>
  <c r="O42" i="5"/>
  <c r="K42" i="5"/>
  <c r="K78" i="1" s="1"/>
  <c r="K42" i="11"/>
  <c r="K42" i="10"/>
  <c r="C42" i="5"/>
  <c r="O41" i="5"/>
  <c r="K41" i="5"/>
  <c r="K77" i="1" s="1"/>
  <c r="K41" i="11"/>
  <c r="K41" i="10"/>
  <c r="O40" i="5"/>
  <c r="K40" i="5"/>
  <c r="K76" i="1" s="1"/>
  <c r="K40" i="11"/>
  <c r="G40" i="5"/>
  <c r="G76" i="1" s="1"/>
  <c r="G40" i="11"/>
  <c r="C40" i="5"/>
  <c r="O38" i="5"/>
  <c r="K38" i="5"/>
  <c r="K74" i="1" s="1"/>
  <c r="K38" i="11"/>
  <c r="K38" i="10"/>
  <c r="G38" i="5"/>
  <c r="G74" i="1" s="1"/>
  <c r="G38" i="11"/>
  <c r="G38" i="10"/>
  <c r="R37" i="5"/>
  <c r="N37" i="5"/>
  <c r="N73" i="1" s="1"/>
  <c r="N37" i="11"/>
  <c r="N37" i="10"/>
  <c r="J37" i="5"/>
  <c r="J73" i="1" s="1"/>
  <c r="J37" i="11"/>
  <c r="J37" i="10"/>
  <c r="F37" i="5"/>
  <c r="Q36" i="5"/>
  <c r="I36" i="5"/>
  <c r="I72" i="1" s="1"/>
  <c r="I36" i="11"/>
  <c r="I36" i="10"/>
  <c r="E36" i="5"/>
  <c r="P33" i="5"/>
  <c r="L33" i="5"/>
  <c r="L69" i="1" s="1"/>
  <c r="L33" i="10"/>
  <c r="L33" i="11"/>
  <c r="H33" i="5"/>
  <c r="H33" i="9" s="1"/>
  <c r="H33" i="10"/>
  <c r="D33" i="5"/>
  <c r="O32" i="5"/>
  <c r="K32" i="5"/>
  <c r="K68" i="1" s="1"/>
  <c r="K32" i="10"/>
  <c r="K32" i="11"/>
  <c r="G32" i="5"/>
  <c r="G68" i="1" s="1"/>
  <c r="G32" i="10"/>
  <c r="C47" i="5"/>
  <c r="Q47" i="5"/>
  <c r="I47" i="5"/>
  <c r="I83" i="1" s="1"/>
  <c r="I47" i="11"/>
  <c r="I47" i="10"/>
  <c r="E47" i="5"/>
  <c r="P46" i="5"/>
  <c r="P46" i="11"/>
  <c r="H46" i="5"/>
  <c r="H82" i="1" s="1"/>
  <c r="H46" i="11"/>
  <c r="H46" i="10"/>
  <c r="D46" i="5"/>
  <c r="O45" i="5"/>
  <c r="K45" i="5"/>
  <c r="K81" i="1" s="1"/>
  <c r="K45" i="11"/>
  <c r="G45" i="5"/>
  <c r="G81" i="1" s="1"/>
  <c r="G45" i="11"/>
  <c r="G45" i="10"/>
  <c r="R44" i="5"/>
  <c r="N44" i="5"/>
  <c r="N80" i="1" s="1"/>
  <c r="N44" i="11"/>
  <c r="N44" i="10"/>
  <c r="F44" i="5"/>
  <c r="C50" i="5"/>
  <c r="P50" i="5"/>
  <c r="L50" i="5"/>
  <c r="L86" i="1" s="1"/>
  <c r="L50" i="11"/>
  <c r="L50" i="10"/>
  <c r="H50" i="5"/>
  <c r="H86" i="1" s="1"/>
  <c r="H50" i="11"/>
  <c r="D50" i="5"/>
  <c r="O49" i="5"/>
  <c r="K49" i="5"/>
  <c r="K85" i="1" s="1"/>
  <c r="K49" i="11"/>
  <c r="K49" i="10"/>
  <c r="K45" i="10"/>
  <c r="J44" i="11"/>
  <c r="L26" i="5"/>
  <c r="L62" i="1" s="1"/>
  <c r="L26" i="11"/>
  <c r="L26" i="10"/>
  <c r="L27" i="5"/>
  <c r="L63" i="1" s="1"/>
  <c r="L27" i="11"/>
  <c r="L28" i="5"/>
  <c r="L64" i="1" s="1"/>
  <c r="L28" i="11"/>
  <c r="L28" i="10"/>
  <c r="P29" i="5"/>
  <c r="P30" i="5"/>
  <c r="P31" i="5"/>
  <c r="G39" i="5"/>
  <c r="G75" i="1" s="1"/>
  <c r="G39" i="11"/>
  <c r="G39" i="10"/>
  <c r="G42" i="5"/>
  <c r="G78" i="1" s="1"/>
  <c r="G42" i="11"/>
  <c r="G42" i="10"/>
  <c r="E27" i="5"/>
  <c r="E30" i="5"/>
  <c r="E31" i="5"/>
  <c r="Q31" i="5"/>
  <c r="J39" i="5"/>
  <c r="J75" i="1" s="1"/>
  <c r="J39" i="11"/>
  <c r="J43" i="5"/>
  <c r="J79" i="1" s="1"/>
  <c r="J43" i="11"/>
  <c r="J43" i="10"/>
  <c r="N42" i="5"/>
  <c r="N78" i="1" s="1"/>
  <c r="N42" i="11"/>
  <c r="N42" i="10"/>
  <c r="R41" i="5"/>
  <c r="F41" i="5"/>
  <c r="R40" i="5"/>
  <c r="N40" i="5"/>
  <c r="N76" i="1" s="1"/>
  <c r="N40" i="11"/>
  <c r="N40" i="10"/>
  <c r="J40" i="5"/>
  <c r="J76" i="1" s="1"/>
  <c r="J40" i="11"/>
  <c r="J40" i="10"/>
  <c r="N38" i="5"/>
  <c r="N74" i="1" s="1"/>
  <c r="N38" i="11"/>
  <c r="J38" i="5"/>
  <c r="J74" i="1" s="1"/>
  <c r="J38" i="11"/>
  <c r="J38" i="10"/>
  <c r="F38" i="5"/>
  <c r="Q37" i="5"/>
  <c r="Q37" i="11"/>
  <c r="I37" i="5"/>
  <c r="I73" i="1" s="1"/>
  <c r="I37" i="11"/>
  <c r="I37" i="10"/>
  <c r="E37" i="5"/>
  <c r="P36" i="5"/>
  <c r="L36" i="5"/>
  <c r="L72" i="1" s="1"/>
  <c r="L36" i="11"/>
  <c r="L36" i="10"/>
  <c r="H36" i="5"/>
  <c r="H72" i="1" s="1"/>
  <c r="H36" i="11"/>
  <c r="H36" i="10"/>
  <c r="D36" i="5"/>
  <c r="D36" i="12" s="1"/>
  <c r="O33" i="5"/>
  <c r="K33" i="5"/>
  <c r="K69" i="1" s="1"/>
  <c r="K33" i="11"/>
  <c r="K33" i="10"/>
  <c r="G33" i="5"/>
  <c r="G69" i="1" s="1"/>
  <c r="G33" i="11"/>
  <c r="G33" i="10"/>
  <c r="R32" i="5"/>
  <c r="N32" i="5"/>
  <c r="N68" i="1" s="1"/>
  <c r="N32" i="11"/>
  <c r="J32" i="5"/>
  <c r="J68" i="1" s="1"/>
  <c r="J32" i="11"/>
  <c r="J32" i="10"/>
  <c r="F32" i="5"/>
  <c r="C46" i="5"/>
  <c r="P47" i="5"/>
  <c r="L47" i="5"/>
  <c r="L83" i="1" s="1"/>
  <c r="L47" i="11"/>
  <c r="L47" i="10"/>
  <c r="H47" i="5"/>
  <c r="H83" i="1" s="1"/>
  <c r="H47" i="11"/>
  <c r="H47" i="10"/>
  <c r="D47" i="5"/>
  <c r="O46" i="5"/>
  <c r="K46" i="5"/>
  <c r="K82" i="1" s="1"/>
  <c r="K46" i="11"/>
  <c r="K46" i="10"/>
  <c r="G46" i="5"/>
  <c r="G82" i="1" s="1"/>
  <c r="G46" i="11"/>
  <c r="G46" i="10"/>
  <c r="R45" i="5"/>
  <c r="N45" i="5"/>
  <c r="N81" i="1" s="1"/>
  <c r="N45" i="11"/>
  <c r="N45" i="10"/>
  <c r="J45" i="5"/>
  <c r="J81" i="1" s="1"/>
  <c r="J45" i="11"/>
  <c r="J45" i="10"/>
  <c r="F45" i="5"/>
  <c r="Q44" i="5"/>
  <c r="I44" i="5"/>
  <c r="I80" i="1" s="1"/>
  <c r="I44" i="11"/>
  <c r="I44" i="10"/>
  <c r="E44" i="5"/>
  <c r="C49" i="5"/>
  <c r="C49" i="11"/>
  <c r="O50" i="5"/>
  <c r="K50" i="5"/>
  <c r="K86" i="1" s="1"/>
  <c r="K50" i="11"/>
  <c r="K50" i="10"/>
  <c r="G50" i="5"/>
  <c r="G86" i="1" s="1"/>
  <c r="G50" i="11"/>
  <c r="G50" i="10"/>
  <c r="R49" i="5"/>
  <c r="N49" i="5"/>
  <c r="N85" i="1" s="1"/>
  <c r="N49" i="11"/>
  <c r="N49" i="10"/>
  <c r="J49" i="5"/>
  <c r="J85" i="1" s="1"/>
  <c r="J49" i="11"/>
  <c r="J49" i="10"/>
  <c r="F49" i="5"/>
  <c r="Q48" i="5"/>
  <c r="I48" i="5"/>
  <c r="I84" i="1" s="1"/>
  <c r="I48" i="11"/>
  <c r="I48" i="10"/>
  <c r="E48" i="5"/>
  <c r="C52" i="5"/>
  <c r="C52" i="11"/>
  <c r="P54" i="5"/>
  <c r="L54" i="5"/>
  <c r="L90" i="1" s="1"/>
  <c r="L54" i="11"/>
  <c r="L54" i="10"/>
  <c r="H54" i="5"/>
  <c r="H90" i="1" s="1"/>
  <c r="H54" i="11"/>
  <c r="H54" i="10"/>
  <c r="D54" i="5"/>
  <c r="O53" i="5"/>
  <c r="K53" i="5"/>
  <c r="K89" i="1" s="1"/>
  <c r="K53" i="10"/>
  <c r="K53" i="11"/>
  <c r="G53" i="5"/>
  <c r="G89" i="1" s="1"/>
  <c r="G53" i="11"/>
  <c r="G53" i="10"/>
  <c r="R52" i="5"/>
  <c r="N52" i="5"/>
  <c r="N88" i="1" s="1"/>
  <c r="N52" i="11"/>
  <c r="N52" i="10"/>
  <c r="J52" i="5"/>
  <c r="J88" i="1" s="1"/>
  <c r="J52" i="11"/>
  <c r="J52" i="10"/>
  <c r="F52" i="5"/>
  <c r="F52" i="12" s="1"/>
  <c r="Q51" i="5"/>
  <c r="I51" i="5"/>
  <c r="I87" i="1" s="1"/>
  <c r="I51" i="11"/>
  <c r="E51" i="5"/>
  <c r="G40" i="10"/>
  <c r="H50" i="10"/>
  <c r="L46" i="11"/>
  <c r="H26" i="5"/>
  <c r="H26" i="9" s="1"/>
  <c r="H26" i="11"/>
  <c r="H26" i="10"/>
  <c r="H27" i="5"/>
  <c r="H27" i="11"/>
  <c r="D28" i="5"/>
  <c r="H29" i="5"/>
  <c r="H65" i="1" s="1"/>
  <c r="H29" i="10"/>
  <c r="H29" i="11"/>
  <c r="L30" i="5"/>
  <c r="L66" i="1" s="1"/>
  <c r="L30" i="11"/>
  <c r="L30" i="10"/>
  <c r="L31" i="5"/>
  <c r="L67" i="1" s="1"/>
  <c r="L31" i="11"/>
  <c r="O39" i="5"/>
  <c r="O39" i="11"/>
  <c r="O43" i="5"/>
  <c r="C43" i="5"/>
  <c r="G41" i="5"/>
  <c r="G77" i="1" s="1"/>
  <c r="G41" i="11"/>
  <c r="E26" i="5"/>
  <c r="I26" i="5"/>
  <c r="I62" i="1" s="1"/>
  <c r="I26" i="11"/>
  <c r="Q26" i="5"/>
  <c r="I27" i="5"/>
  <c r="I63" i="1" s="1"/>
  <c r="I27" i="11"/>
  <c r="I27" i="10"/>
  <c r="I29" i="5"/>
  <c r="I65" i="1" s="1"/>
  <c r="I29" i="11"/>
  <c r="I29" i="10"/>
  <c r="Q30" i="5"/>
  <c r="I31" i="5"/>
  <c r="I67" i="1" s="1"/>
  <c r="I31" i="11"/>
  <c r="I31" i="10"/>
  <c r="C36" i="5"/>
  <c r="N39" i="5"/>
  <c r="N75" i="1" s="1"/>
  <c r="N39" i="11"/>
  <c r="N39" i="10"/>
  <c r="R43" i="5"/>
  <c r="F43" i="5"/>
  <c r="F43" i="11"/>
  <c r="F42" i="5"/>
  <c r="J41" i="5"/>
  <c r="J77" i="1" s="1"/>
  <c r="J41" i="11"/>
  <c r="J41" i="10"/>
  <c r="F40" i="5"/>
  <c r="F26" i="5"/>
  <c r="F27" i="5"/>
  <c r="J27" i="5"/>
  <c r="J63" i="1" s="1"/>
  <c r="J27" i="11"/>
  <c r="N27" i="5"/>
  <c r="N63" i="1" s="1"/>
  <c r="N27" i="11"/>
  <c r="N27" i="10"/>
  <c r="R27" i="5"/>
  <c r="F28" i="5"/>
  <c r="J28" i="5"/>
  <c r="J64" i="1" s="1"/>
  <c r="J28" i="11"/>
  <c r="J28" i="10"/>
  <c r="N28" i="5"/>
  <c r="N64" i="1" s="1"/>
  <c r="N28" i="11"/>
  <c r="R28" i="5"/>
  <c r="F29" i="5"/>
  <c r="J29" i="5"/>
  <c r="J65" i="1" s="1"/>
  <c r="J29" i="11"/>
  <c r="N29" i="5"/>
  <c r="N65" i="1" s="1"/>
  <c r="N29" i="11"/>
  <c r="N29" i="10"/>
  <c r="R29" i="5"/>
  <c r="F30" i="5"/>
  <c r="J30" i="5"/>
  <c r="J66" i="1" s="1"/>
  <c r="J30" i="11"/>
  <c r="J30" i="10"/>
  <c r="N30" i="5"/>
  <c r="N66" i="1" s="1"/>
  <c r="N30" i="11"/>
  <c r="N30" i="10"/>
  <c r="R30" i="5"/>
  <c r="F31" i="5"/>
  <c r="J31" i="5"/>
  <c r="J67" i="1" s="1"/>
  <c r="J31" i="10"/>
  <c r="J31" i="11"/>
  <c r="N31" i="5"/>
  <c r="N67" i="1" s="1"/>
  <c r="N31" i="11"/>
  <c r="N31" i="10"/>
  <c r="R31" i="5"/>
  <c r="C37" i="5"/>
  <c r="Q39" i="5"/>
  <c r="I39" i="5"/>
  <c r="I75" i="1" s="1"/>
  <c r="I39" i="11"/>
  <c r="I39" i="10"/>
  <c r="E39" i="5"/>
  <c r="Q43" i="5"/>
  <c r="I43" i="5"/>
  <c r="I79" i="1" s="1"/>
  <c r="I43" i="11"/>
  <c r="E43" i="5"/>
  <c r="E43" i="11"/>
  <c r="Q42" i="5"/>
  <c r="I42" i="5"/>
  <c r="I78" i="1" s="1"/>
  <c r="I42" i="11"/>
  <c r="I42" i="10"/>
  <c r="E42" i="5"/>
  <c r="Q41" i="5"/>
  <c r="I41" i="5"/>
  <c r="I41" i="9" s="1"/>
  <c r="I41" i="11"/>
  <c r="I41" i="10"/>
  <c r="E41" i="5"/>
  <c r="E41" i="11"/>
  <c r="Q40" i="5"/>
  <c r="I40" i="5"/>
  <c r="I76" i="1" s="1"/>
  <c r="I40" i="11"/>
  <c r="I40" i="10"/>
  <c r="E40" i="5"/>
  <c r="Q38" i="5"/>
  <c r="I38" i="5"/>
  <c r="I74" i="1" s="1"/>
  <c r="I38" i="11"/>
  <c r="E38" i="5"/>
  <c r="P37" i="5"/>
  <c r="P37" i="11"/>
  <c r="L37" i="5"/>
  <c r="L73" i="1" s="1"/>
  <c r="L37" i="11"/>
  <c r="H37" i="5"/>
  <c r="H73" i="1" s="1"/>
  <c r="H37" i="11"/>
  <c r="D37" i="5"/>
  <c r="O36" i="5"/>
  <c r="G36" i="5"/>
  <c r="G36" i="11"/>
  <c r="R33" i="5"/>
  <c r="N33" i="5"/>
  <c r="N69" i="1" s="1"/>
  <c r="N33" i="11"/>
  <c r="N33" i="10"/>
  <c r="J33" i="5"/>
  <c r="J69" i="1" s="1"/>
  <c r="J33" i="11"/>
  <c r="F33" i="5"/>
  <c r="Q32" i="5"/>
  <c r="I32" i="5"/>
  <c r="I68" i="1" s="1"/>
  <c r="I32" i="11"/>
  <c r="E32" i="5"/>
  <c r="C45" i="5"/>
  <c r="O47" i="5"/>
  <c r="K47" i="5"/>
  <c r="K83" i="1" s="1"/>
  <c r="K47" i="11"/>
  <c r="K47" i="10"/>
  <c r="G47" i="5"/>
  <c r="G83" i="1" s="1"/>
  <c r="G47" i="11"/>
  <c r="G47" i="10"/>
  <c r="R46" i="5"/>
  <c r="N46" i="5"/>
  <c r="N82" i="1" s="1"/>
  <c r="N46" i="11"/>
  <c r="N46" i="10"/>
  <c r="J46" i="5"/>
  <c r="J82" i="1" s="1"/>
  <c r="J46" i="11"/>
  <c r="J46" i="10"/>
  <c r="F46" i="5"/>
  <c r="Q45" i="5"/>
  <c r="I45" i="5"/>
  <c r="I81" i="1" s="1"/>
  <c r="I45" i="11"/>
  <c r="I45" i="10"/>
  <c r="E45" i="5"/>
  <c r="E45" i="11"/>
  <c r="P44" i="5"/>
  <c r="L44" i="5"/>
  <c r="L80" i="1" s="1"/>
  <c r="L44" i="11"/>
  <c r="L44" i="10"/>
  <c r="H44" i="5"/>
  <c r="H80" i="1" s="1"/>
  <c r="H44" i="11"/>
  <c r="H44" i="10"/>
  <c r="D44" i="5"/>
  <c r="R50" i="5"/>
  <c r="N50" i="5"/>
  <c r="N86" i="1" s="1"/>
  <c r="N50" i="11"/>
  <c r="N50" i="10"/>
  <c r="J50" i="5"/>
  <c r="J86" i="1" s="1"/>
  <c r="J50" i="11"/>
  <c r="J50" i="10"/>
  <c r="F50" i="5"/>
  <c r="Q49" i="5"/>
  <c r="I49" i="5"/>
  <c r="I49" i="9" s="1"/>
  <c r="I49" i="11"/>
  <c r="I49" i="10"/>
  <c r="E49" i="5"/>
  <c r="P48" i="5"/>
  <c r="L48" i="5"/>
  <c r="L84" i="1" s="1"/>
  <c r="L48" i="11"/>
  <c r="L48" i="10"/>
  <c r="H48" i="5"/>
  <c r="H84" i="1" s="1"/>
  <c r="H48" i="11"/>
  <c r="H48" i="10"/>
  <c r="D48" i="5"/>
  <c r="C51" i="5"/>
  <c r="O54" i="5"/>
  <c r="K54" i="5"/>
  <c r="K90" i="1" s="1"/>
  <c r="K54" i="11"/>
  <c r="K54" i="10"/>
  <c r="G54" i="5"/>
  <c r="G90" i="1" s="1"/>
  <c r="G54" i="11"/>
  <c r="G54" i="10"/>
  <c r="R53" i="5"/>
  <c r="N53" i="5"/>
  <c r="N89" i="1" s="1"/>
  <c r="N53" i="11"/>
  <c r="N53" i="10"/>
  <c r="J53" i="5"/>
  <c r="J89" i="1" s="1"/>
  <c r="J53" i="11"/>
  <c r="J53" i="10"/>
  <c r="F53" i="5"/>
  <c r="F53" i="12" s="1"/>
  <c r="Q52" i="5"/>
  <c r="I52" i="5"/>
  <c r="I88" i="1" s="1"/>
  <c r="I52" i="11"/>
  <c r="I52" i="10"/>
  <c r="E52" i="5"/>
  <c r="P51" i="5"/>
  <c r="L51" i="5"/>
  <c r="L87" i="1" s="1"/>
  <c r="L51" i="11"/>
  <c r="L51" i="10"/>
  <c r="H51" i="5"/>
  <c r="H87" i="1" s="1"/>
  <c r="H51" i="11"/>
  <c r="H51" i="10"/>
  <c r="D51" i="5"/>
  <c r="I26" i="10"/>
  <c r="J27" i="10"/>
  <c r="G36" i="10"/>
  <c r="H37" i="10"/>
  <c r="I38" i="10"/>
  <c r="J39" i="10"/>
  <c r="K40" i="10"/>
  <c r="H42" i="10"/>
  <c r="J44" i="10"/>
  <c r="L46" i="10"/>
  <c r="G32" i="11"/>
  <c r="D26" i="5"/>
  <c r="P26" i="5"/>
  <c r="P27" i="5"/>
  <c r="P28" i="5"/>
  <c r="L29" i="5"/>
  <c r="L65" i="1" s="1"/>
  <c r="L29" i="11"/>
  <c r="L29" i="10"/>
  <c r="H30" i="5"/>
  <c r="H66" i="1" s="1"/>
  <c r="H30" i="11"/>
  <c r="H30" i="10"/>
  <c r="H31" i="5"/>
  <c r="H31" i="9" s="1"/>
  <c r="H31" i="11"/>
  <c r="C39" i="5"/>
  <c r="C44" i="5"/>
  <c r="G43" i="5"/>
  <c r="G79" i="1" s="1"/>
  <c r="G43" i="11"/>
  <c r="G43" i="10"/>
  <c r="C41" i="5"/>
  <c r="C41" i="12" s="1"/>
  <c r="Q27" i="5"/>
  <c r="E28" i="5"/>
  <c r="I28" i="5"/>
  <c r="I64" i="1" s="1"/>
  <c r="I28" i="11"/>
  <c r="Q28" i="5"/>
  <c r="E29" i="5"/>
  <c r="Q29" i="5"/>
  <c r="I30" i="5"/>
  <c r="I66" i="1" s="1"/>
  <c r="I30" i="10"/>
  <c r="I30" i="11"/>
  <c r="R39" i="5"/>
  <c r="F39" i="5"/>
  <c r="N43" i="5"/>
  <c r="N79" i="1" s="1"/>
  <c r="N43" i="11"/>
  <c r="N43" i="10"/>
  <c r="R42" i="5"/>
  <c r="J42" i="5"/>
  <c r="J78" i="1" s="1"/>
  <c r="J42" i="11"/>
  <c r="J42" i="10"/>
  <c r="N41" i="5"/>
  <c r="N77" i="1" s="1"/>
  <c r="N41" i="11"/>
  <c r="N41" i="10"/>
  <c r="R38" i="5"/>
  <c r="J26" i="5"/>
  <c r="J62" i="1" s="1"/>
  <c r="J26" i="11"/>
  <c r="N26" i="5"/>
  <c r="N62" i="1" s="1"/>
  <c r="N26" i="11"/>
  <c r="C26" i="5"/>
  <c r="C26" i="11"/>
  <c r="G26" i="5"/>
  <c r="G62" i="1" s="1"/>
  <c r="G26" i="11"/>
  <c r="K26" i="5"/>
  <c r="K62" i="1" s="1"/>
  <c r="K26" i="11"/>
  <c r="O26" i="5"/>
  <c r="C27" i="5"/>
  <c r="G27" i="5"/>
  <c r="G63" i="1" s="1"/>
  <c r="G27" i="11"/>
  <c r="K27" i="5"/>
  <c r="K63" i="1" s="1"/>
  <c r="K27" i="11"/>
  <c r="O27" i="5"/>
  <c r="C28" i="5"/>
  <c r="G28" i="5"/>
  <c r="G64" i="1" s="1"/>
  <c r="G28" i="10"/>
  <c r="G28" i="11"/>
  <c r="K28" i="5"/>
  <c r="K28" i="9" s="1"/>
  <c r="K28" i="11"/>
  <c r="K28" i="10"/>
  <c r="O28" i="5"/>
  <c r="C29" i="5"/>
  <c r="G29" i="5"/>
  <c r="G65" i="1" s="1"/>
  <c r="G29" i="11"/>
  <c r="G29" i="10"/>
  <c r="K29" i="5"/>
  <c r="K65" i="1" s="1"/>
  <c r="K29" i="11"/>
  <c r="K29" i="10"/>
  <c r="O29" i="5"/>
  <c r="C30" i="5"/>
  <c r="G30" i="5"/>
  <c r="G66" i="1" s="1"/>
  <c r="G30" i="11"/>
  <c r="K30" i="5"/>
  <c r="K66" i="1" s="1"/>
  <c r="K30" i="11"/>
  <c r="O30" i="5"/>
  <c r="C31" i="5"/>
  <c r="G31" i="5"/>
  <c r="G67" i="1" s="1"/>
  <c r="G31" i="11"/>
  <c r="G31" i="10"/>
  <c r="K31" i="5"/>
  <c r="K67" i="1" s="1"/>
  <c r="K31" i="11"/>
  <c r="K31" i="10"/>
  <c r="O31" i="5"/>
  <c r="C32" i="5"/>
  <c r="C38" i="5"/>
  <c r="C38" i="11"/>
  <c r="P39" i="5"/>
  <c r="L39" i="5"/>
  <c r="L75" i="1" s="1"/>
  <c r="L39" i="11"/>
  <c r="L39" i="10"/>
  <c r="H39" i="5"/>
  <c r="H75" i="1" s="1"/>
  <c r="H39" i="11"/>
  <c r="H39" i="10"/>
  <c r="D39" i="5"/>
  <c r="P43" i="5"/>
  <c r="L43" i="5"/>
  <c r="L79" i="1" s="1"/>
  <c r="L43" i="11"/>
  <c r="L43" i="10"/>
  <c r="H43" i="5"/>
  <c r="H79" i="1" s="1"/>
  <c r="H43" i="11"/>
  <c r="H43" i="10"/>
  <c r="D43" i="5"/>
  <c r="P42" i="5"/>
  <c r="P42" i="12" s="1"/>
  <c r="L42" i="5"/>
  <c r="L78" i="1" s="1"/>
  <c r="L42" i="11"/>
  <c r="L42" i="10"/>
  <c r="D42" i="5"/>
  <c r="P41" i="5"/>
  <c r="L41" i="5"/>
  <c r="L77" i="1" s="1"/>
  <c r="L41" i="11"/>
  <c r="L41" i="10"/>
  <c r="H41" i="5"/>
  <c r="H77" i="1" s="1"/>
  <c r="H41" i="11"/>
  <c r="H41" i="10"/>
  <c r="D41" i="5"/>
  <c r="P40" i="5"/>
  <c r="L40" i="5"/>
  <c r="L76" i="1" s="1"/>
  <c r="L40" i="11"/>
  <c r="L40" i="10"/>
  <c r="H40" i="5"/>
  <c r="H76" i="1" s="1"/>
  <c r="H40" i="11"/>
  <c r="H40" i="10"/>
  <c r="D40" i="5"/>
  <c r="P38" i="5"/>
  <c r="L38" i="5"/>
  <c r="L74" i="1" s="1"/>
  <c r="L38" i="10"/>
  <c r="L38" i="11"/>
  <c r="H38" i="5"/>
  <c r="H74" i="1" s="1"/>
  <c r="H38" i="11"/>
  <c r="H38" i="10"/>
  <c r="D38" i="5"/>
  <c r="O37" i="5"/>
  <c r="K37" i="5"/>
  <c r="K73" i="1" s="1"/>
  <c r="K37" i="11"/>
  <c r="K37" i="10"/>
  <c r="G37" i="5"/>
  <c r="G37" i="10"/>
  <c r="G37" i="11"/>
  <c r="R36" i="5"/>
  <c r="N36" i="5"/>
  <c r="N36" i="9" s="1"/>
  <c r="N36" i="11"/>
  <c r="N36" i="10"/>
  <c r="J36" i="5"/>
  <c r="J72" i="1" s="1"/>
  <c r="J36" i="11"/>
  <c r="J36" i="10"/>
  <c r="F36" i="5"/>
  <c r="Q33" i="5"/>
  <c r="I33" i="5"/>
  <c r="I69" i="1" s="1"/>
  <c r="I33" i="11"/>
  <c r="I33" i="10"/>
  <c r="E33" i="5"/>
  <c r="P32" i="5"/>
  <c r="L32" i="5"/>
  <c r="L68" i="1" s="1"/>
  <c r="L32" i="11"/>
  <c r="L32" i="10"/>
  <c r="H32" i="5"/>
  <c r="H68" i="1" s="1"/>
  <c r="H32" i="11"/>
  <c r="H32" i="10"/>
  <c r="D32" i="5"/>
  <c r="R47" i="5"/>
  <c r="N47" i="5"/>
  <c r="N83" i="1" s="1"/>
  <c r="N47" i="11"/>
  <c r="J47" i="5"/>
  <c r="J83" i="1" s="1"/>
  <c r="J47" i="11"/>
  <c r="J47" i="10"/>
  <c r="F47" i="5"/>
  <c r="Q46" i="5"/>
  <c r="I46" i="5"/>
  <c r="I82" i="1" s="1"/>
  <c r="I46" i="11"/>
  <c r="I46" i="10"/>
  <c r="E46" i="5"/>
  <c r="P45" i="5"/>
  <c r="L45" i="5"/>
  <c r="L81" i="1" s="1"/>
  <c r="L45" i="11"/>
  <c r="L45" i="10"/>
  <c r="H45" i="5"/>
  <c r="H81" i="1" s="1"/>
  <c r="H45" i="11"/>
  <c r="H45" i="10"/>
  <c r="D45" i="5"/>
  <c r="D45" i="12" s="1"/>
  <c r="O44" i="5"/>
  <c r="O44" i="11"/>
  <c r="K44" i="5"/>
  <c r="K80" i="1" s="1"/>
  <c r="K44" i="11"/>
  <c r="K44" i="10"/>
  <c r="G44" i="5"/>
  <c r="G80" i="1" s="1"/>
  <c r="G44" i="11"/>
  <c r="G44" i="10"/>
  <c r="C48" i="5"/>
  <c r="I50" i="5"/>
  <c r="I86" i="1" s="1"/>
  <c r="I50" i="11"/>
  <c r="I50" i="10"/>
  <c r="E50" i="5"/>
  <c r="P49" i="5"/>
  <c r="L49" i="5"/>
  <c r="L85" i="1" s="1"/>
  <c r="L49" i="11"/>
  <c r="L49" i="10"/>
  <c r="H49" i="5"/>
  <c r="H85" i="1" s="1"/>
  <c r="H49" i="11"/>
  <c r="H49" i="10"/>
  <c r="D49" i="5"/>
  <c r="K48" i="5"/>
  <c r="K84" i="1" s="1"/>
  <c r="K48" i="11"/>
  <c r="K48" i="10"/>
  <c r="G48" i="5"/>
  <c r="G84" i="1" s="1"/>
  <c r="G48" i="11"/>
  <c r="G48" i="10"/>
  <c r="C54" i="5"/>
  <c r="C54" i="12" s="1"/>
  <c r="R54" i="5"/>
  <c r="N54" i="5"/>
  <c r="N90" i="1" s="1"/>
  <c r="N54" i="11"/>
  <c r="N54" i="10"/>
  <c r="J54" i="5"/>
  <c r="J90" i="1" s="1"/>
  <c r="J54" i="11"/>
  <c r="J54" i="10"/>
  <c r="F54" i="5"/>
  <c r="Q53" i="5"/>
  <c r="I53" i="5"/>
  <c r="I89" i="1" s="1"/>
  <c r="I53" i="11"/>
  <c r="I53" i="10"/>
  <c r="E53" i="5"/>
  <c r="E53" i="11"/>
  <c r="P52" i="5"/>
  <c r="L52" i="5"/>
  <c r="L88" i="1" s="1"/>
  <c r="L52" i="11"/>
  <c r="L52" i="10"/>
  <c r="H52" i="5"/>
  <c r="H88" i="1" s="1"/>
  <c r="H52" i="11"/>
  <c r="H52" i="10"/>
  <c r="D52" i="5"/>
  <c r="O51" i="5"/>
  <c r="K51" i="5"/>
  <c r="K87" i="1" s="1"/>
  <c r="K51" i="11"/>
  <c r="K51" i="10"/>
  <c r="G51" i="5"/>
  <c r="G87" i="1" s="1"/>
  <c r="G51" i="11"/>
  <c r="G51" i="10"/>
  <c r="J26" i="10"/>
  <c r="K27" i="10"/>
  <c r="G30" i="10"/>
  <c r="H31" i="10"/>
  <c r="I32" i="10"/>
  <c r="J33" i="10"/>
  <c r="K36" i="10"/>
  <c r="L37" i="10"/>
  <c r="N38" i="10"/>
  <c r="I51" i="10"/>
  <c r="D29" i="11"/>
  <c r="H33" i="11"/>
  <c r="H42" i="11"/>
  <c r="R48" i="5"/>
  <c r="R48" i="11"/>
  <c r="N48" i="5"/>
  <c r="N84" i="1" s="1"/>
  <c r="N48" i="11"/>
  <c r="N48" i="10"/>
  <c r="J48" i="5"/>
  <c r="J84" i="1" s="1"/>
  <c r="J48" i="11"/>
  <c r="Q54" i="5"/>
  <c r="I54" i="5"/>
  <c r="I90" i="1" s="1"/>
  <c r="I54" i="11"/>
  <c r="I54" i="10"/>
  <c r="E54" i="5"/>
  <c r="P53" i="5"/>
  <c r="L53" i="5"/>
  <c r="L89" i="1" s="1"/>
  <c r="L53" i="11"/>
  <c r="L53" i="10"/>
  <c r="H53" i="5"/>
  <c r="H89" i="1" s="1"/>
  <c r="H53" i="11"/>
  <c r="H53" i="10"/>
  <c r="D53" i="5"/>
  <c r="O52" i="5"/>
  <c r="K52" i="5"/>
  <c r="K88" i="1" s="1"/>
  <c r="K52" i="11"/>
  <c r="K52" i="10"/>
  <c r="G52" i="5"/>
  <c r="G88" i="1" s="1"/>
  <c r="G52" i="11"/>
  <c r="G52" i="10"/>
  <c r="N51" i="5"/>
  <c r="N87" i="1" s="1"/>
  <c r="N51" i="11"/>
  <c r="J51" i="5"/>
  <c r="J87" i="1" s="1"/>
  <c r="J51" i="11"/>
  <c r="J51" i="10"/>
  <c r="F51" i="5"/>
  <c r="G49" i="11"/>
  <c r="J48" i="10"/>
  <c r="G53" i="12"/>
  <c r="I51" i="12"/>
  <c r="J45" i="12"/>
  <c r="L28" i="12"/>
  <c r="Q50" i="12"/>
  <c r="C33" i="12"/>
  <c r="O42" i="12"/>
  <c r="K32" i="9"/>
  <c r="C27" i="1"/>
  <c r="S26" i="4"/>
  <c r="S27" i="4"/>
  <c r="S28" i="4"/>
  <c r="S29" i="4"/>
  <c r="S30" i="4"/>
  <c r="S31" i="4"/>
  <c r="S32" i="4"/>
  <c r="S33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36" i="4"/>
  <c r="H27" i="1"/>
  <c r="G27" i="1"/>
  <c r="F27" i="1"/>
  <c r="E27" i="1"/>
  <c r="D27" i="1"/>
  <c r="J16" i="1"/>
  <c r="H38" i="1"/>
  <c r="I38" i="1"/>
  <c r="J38" i="1"/>
  <c r="K38" i="1"/>
  <c r="L38" i="1"/>
  <c r="N38" i="1"/>
  <c r="H39" i="1"/>
  <c r="I39" i="1"/>
  <c r="J39" i="1"/>
  <c r="K39" i="1"/>
  <c r="L39" i="1"/>
  <c r="N39" i="1"/>
  <c r="H40" i="1"/>
  <c r="I40" i="1"/>
  <c r="J40" i="1"/>
  <c r="K40" i="1"/>
  <c r="L40" i="1"/>
  <c r="N40" i="1"/>
  <c r="H41" i="1"/>
  <c r="I41" i="1"/>
  <c r="J41" i="1"/>
  <c r="K41" i="1"/>
  <c r="L41" i="1"/>
  <c r="N41" i="1"/>
  <c r="H42" i="1"/>
  <c r="I42" i="1"/>
  <c r="J42" i="1"/>
  <c r="K42" i="1"/>
  <c r="L42" i="1"/>
  <c r="N42" i="1"/>
  <c r="H43" i="1"/>
  <c r="I43" i="1"/>
  <c r="J43" i="1"/>
  <c r="K43" i="1"/>
  <c r="L43" i="1"/>
  <c r="N43" i="1"/>
  <c r="H44" i="1"/>
  <c r="I44" i="1"/>
  <c r="J44" i="1"/>
  <c r="K44" i="1"/>
  <c r="L44" i="1"/>
  <c r="N44" i="1"/>
  <c r="H45" i="1"/>
  <c r="I45" i="1"/>
  <c r="J45" i="1"/>
  <c r="K45" i="1"/>
  <c r="L45" i="1"/>
  <c r="N45" i="1"/>
  <c r="H46" i="1"/>
  <c r="I46" i="1"/>
  <c r="J46" i="1"/>
  <c r="K46" i="1"/>
  <c r="L46" i="1"/>
  <c r="N46" i="1"/>
  <c r="H47" i="1"/>
  <c r="I47" i="1"/>
  <c r="J47" i="1"/>
  <c r="K47" i="1"/>
  <c r="L47" i="1"/>
  <c r="N47" i="1"/>
  <c r="H48" i="1"/>
  <c r="I48" i="1"/>
  <c r="J48" i="1"/>
  <c r="K48" i="1"/>
  <c r="L48" i="1"/>
  <c r="N48" i="1"/>
  <c r="H49" i="1"/>
  <c r="I49" i="1"/>
  <c r="J49" i="1"/>
  <c r="K49" i="1"/>
  <c r="L49" i="1"/>
  <c r="N49" i="1"/>
  <c r="H50" i="1"/>
  <c r="I50" i="1"/>
  <c r="J50" i="1"/>
  <c r="K50" i="1"/>
  <c r="L50" i="1"/>
  <c r="N50" i="1"/>
  <c r="H51" i="1"/>
  <c r="I51" i="1"/>
  <c r="J51" i="1"/>
  <c r="K51" i="1"/>
  <c r="L51" i="1"/>
  <c r="N51" i="1"/>
  <c r="H52" i="1"/>
  <c r="I52" i="1"/>
  <c r="J52" i="1"/>
  <c r="K52" i="1"/>
  <c r="L52" i="1"/>
  <c r="N52" i="1"/>
  <c r="H53" i="1"/>
  <c r="I53" i="1"/>
  <c r="J53" i="1"/>
  <c r="K53" i="1"/>
  <c r="L53" i="1"/>
  <c r="N53" i="1"/>
  <c r="H54" i="1"/>
  <c r="I54" i="1"/>
  <c r="J54" i="1"/>
  <c r="K54" i="1"/>
  <c r="L54" i="1"/>
  <c r="N54" i="1"/>
  <c r="H55" i="1"/>
  <c r="I55" i="1"/>
  <c r="J55" i="1"/>
  <c r="K55" i="1"/>
  <c r="L55" i="1"/>
  <c r="N55" i="1"/>
  <c r="I37" i="1"/>
  <c r="J37" i="1"/>
  <c r="K37" i="1"/>
  <c r="L37" i="1"/>
  <c r="N37" i="1"/>
  <c r="H37" i="1"/>
  <c r="H28" i="1"/>
  <c r="I28" i="1"/>
  <c r="J28" i="1"/>
  <c r="K28" i="1"/>
  <c r="L28" i="1"/>
  <c r="N28" i="1"/>
  <c r="H29" i="1"/>
  <c r="I29" i="1"/>
  <c r="J29" i="1"/>
  <c r="K29" i="1"/>
  <c r="L29" i="1"/>
  <c r="N29" i="1"/>
  <c r="H30" i="1"/>
  <c r="I30" i="1"/>
  <c r="J30" i="1"/>
  <c r="K30" i="1"/>
  <c r="L30" i="1"/>
  <c r="N30" i="1"/>
  <c r="H31" i="1"/>
  <c r="I31" i="1"/>
  <c r="J31" i="1"/>
  <c r="K31" i="1"/>
  <c r="L31" i="1"/>
  <c r="N31" i="1"/>
  <c r="H32" i="1"/>
  <c r="I32" i="1"/>
  <c r="J32" i="1"/>
  <c r="K32" i="1"/>
  <c r="L32" i="1"/>
  <c r="N32" i="1"/>
  <c r="H33" i="1"/>
  <c r="I33" i="1"/>
  <c r="J33" i="1"/>
  <c r="K33" i="1"/>
  <c r="L33" i="1"/>
  <c r="N33" i="1"/>
  <c r="H34" i="1"/>
  <c r="I34" i="1"/>
  <c r="J34" i="1"/>
  <c r="K34" i="1"/>
  <c r="L34" i="1"/>
  <c r="N34" i="1"/>
  <c r="I27" i="1"/>
  <c r="J27" i="1"/>
  <c r="K27" i="1"/>
  <c r="L27" i="1"/>
  <c r="N2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37" i="1"/>
  <c r="G28" i="1"/>
  <c r="G29" i="1"/>
  <c r="G30" i="1"/>
  <c r="G31" i="1"/>
  <c r="G32" i="1"/>
  <c r="G33" i="1"/>
  <c r="G34" i="1"/>
  <c r="P38" i="1"/>
  <c r="N28" i="9" l="1"/>
  <c r="G41" i="12"/>
  <c r="H46" i="9"/>
  <c r="N29" i="12"/>
  <c r="I36" i="9"/>
  <c r="H38" i="12"/>
  <c r="H48" i="9"/>
  <c r="H46" i="12"/>
  <c r="N50" i="9"/>
  <c r="N42" i="12"/>
  <c r="N50" i="12"/>
  <c r="I52" i="12"/>
  <c r="H54" i="9"/>
  <c r="K64" i="1"/>
  <c r="G72" i="1"/>
  <c r="I85" i="1"/>
  <c r="I77" i="1"/>
  <c r="H67" i="1"/>
  <c r="H62" i="1"/>
  <c r="N72" i="1"/>
  <c r="H69" i="1"/>
  <c r="N38" i="9"/>
  <c r="O51" i="11"/>
  <c r="R36" i="11"/>
  <c r="C27" i="11"/>
  <c r="P26" i="11"/>
  <c r="C45" i="11"/>
  <c r="E39" i="11"/>
  <c r="F28" i="11"/>
  <c r="Q26" i="11"/>
  <c r="E26" i="11"/>
  <c r="D36" i="11"/>
  <c r="F48" i="11"/>
  <c r="D43" i="11"/>
  <c r="P43" i="11"/>
  <c r="O29" i="11"/>
  <c r="P28" i="11"/>
  <c r="R53" i="11"/>
  <c r="O54" i="11"/>
  <c r="E49" i="11"/>
  <c r="Q32" i="11"/>
  <c r="R33" i="11"/>
  <c r="E40" i="11"/>
  <c r="E42" i="11"/>
  <c r="R29" i="11"/>
  <c r="R28" i="11"/>
  <c r="O53" i="11"/>
  <c r="R49" i="11"/>
  <c r="O50" i="10"/>
  <c r="Q44" i="11"/>
  <c r="R40" i="11"/>
  <c r="D50" i="11"/>
  <c r="Q47" i="11"/>
  <c r="C53" i="11"/>
  <c r="F51" i="11"/>
  <c r="Q54" i="11"/>
  <c r="P45" i="11"/>
  <c r="F36" i="11"/>
  <c r="O37" i="11"/>
  <c r="Q27" i="11"/>
  <c r="Q52" i="11"/>
  <c r="D48" i="11"/>
  <c r="R31" i="11"/>
  <c r="C43" i="11"/>
  <c r="C46" i="11"/>
  <c r="P36" i="11"/>
  <c r="P30" i="11"/>
  <c r="C42" i="11"/>
  <c r="D53" i="11"/>
  <c r="P53" i="11"/>
  <c r="E53" i="10"/>
  <c r="E46" i="10"/>
  <c r="D40" i="11"/>
  <c r="P40" i="11"/>
  <c r="O30" i="11"/>
  <c r="O28" i="11"/>
  <c r="E29" i="11"/>
  <c r="C44" i="11"/>
  <c r="D26" i="11"/>
  <c r="P51" i="11"/>
  <c r="C37" i="11"/>
  <c r="Q31" i="10"/>
  <c r="R45" i="11"/>
  <c r="O46" i="11"/>
  <c r="E37" i="10"/>
  <c r="R44" i="11"/>
  <c r="D46" i="11"/>
  <c r="O40" i="11"/>
  <c r="D30" i="10"/>
  <c r="E47" i="10"/>
  <c r="O30" i="10"/>
  <c r="C29" i="10"/>
  <c r="P37" i="10"/>
  <c r="E39" i="10"/>
  <c r="F28" i="10"/>
  <c r="C46" i="10"/>
  <c r="D30" i="11"/>
  <c r="R43" i="10"/>
  <c r="H63" i="1"/>
  <c r="G85" i="1"/>
  <c r="G73" i="1"/>
  <c r="F27" i="10"/>
  <c r="Q52" i="10"/>
  <c r="Q32" i="10"/>
  <c r="E43" i="10"/>
  <c r="F45" i="10"/>
  <c r="R45" i="10"/>
  <c r="C32" i="10"/>
  <c r="D27" i="10"/>
  <c r="D48" i="10"/>
  <c r="E45" i="10"/>
  <c r="O53" i="10"/>
  <c r="E54" i="10"/>
  <c r="R48" i="10"/>
  <c r="Q40" i="10"/>
  <c r="P26" i="10"/>
  <c r="D45" i="10"/>
  <c r="P45" i="10"/>
  <c r="R47" i="10"/>
  <c r="E33" i="10"/>
  <c r="D41" i="10"/>
  <c r="E29" i="10"/>
  <c r="C39" i="10"/>
  <c r="D26" i="10"/>
  <c r="F33" i="10"/>
  <c r="P51" i="10"/>
  <c r="P48" i="10"/>
  <c r="O47" i="10"/>
  <c r="O36" i="10"/>
  <c r="E42" i="10"/>
  <c r="Q43" i="10"/>
  <c r="R31" i="10"/>
  <c r="P30" i="10"/>
  <c r="Q44" i="10"/>
  <c r="O32" i="10"/>
  <c r="F37" i="10"/>
  <c r="C42" i="10"/>
  <c r="C53" i="10"/>
  <c r="D53" i="10"/>
  <c r="O39" i="10"/>
  <c r="F29" i="10"/>
  <c r="C48" i="10"/>
  <c r="O44" i="10"/>
  <c r="F47" i="10"/>
  <c r="D40" i="10"/>
  <c r="D42" i="10"/>
  <c r="O31" i="10"/>
  <c r="C31" i="10"/>
  <c r="O28" i="10"/>
  <c r="C41" i="10"/>
  <c r="E32" i="10"/>
  <c r="C51" i="10"/>
  <c r="F50" i="10"/>
  <c r="Q38" i="10"/>
  <c r="C37" i="10"/>
  <c r="F31" i="10"/>
  <c r="O43" i="10"/>
  <c r="D46" i="10"/>
  <c r="P54" i="10"/>
  <c r="Q48" i="10"/>
  <c r="C49" i="10"/>
  <c r="C47" i="10"/>
  <c r="P33" i="10"/>
  <c r="F51" i="10"/>
  <c r="D52" i="10"/>
  <c r="D32" i="10"/>
  <c r="P32" i="10"/>
  <c r="F36" i="10"/>
  <c r="C28" i="10"/>
  <c r="Q29" i="10"/>
  <c r="P28" i="10"/>
  <c r="F53" i="10"/>
  <c r="R53" i="10"/>
  <c r="E49" i="10"/>
  <c r="D44" i="10"/>
  <c r="Q41" i="10"/>
  <c r="F30" i="10"/>
  <c r="F42" i="10"/>
  <c r="Q30" i="10"/>
  <c r="Q26" i="10"/>
  <c r="R49" i="10"/>
  <c r="D47" i="10"/>
  <c r="F32" i="10"/>
  <c r="F38" i="10"/>
  <c r="R41" i="10"/>
  <c r="P31" i="10"/>
  <c r="P29" i="10"/>
  <c r="C50" i="10"/>
  <c r="D33" i="10"/>
  <c r="O40" i="10"/>
  <c r="F48" i="10"/>
  <c r="E38" i="10"/>
  <c r="O33" i="10"/>
  <c r="P41" i="10"/>
  <c r="BB16" i="1"/>
  <c r="AS16" i="1"/>
  <c r="BK16" i="1"/>
  <c r="E44" i="12"/>
  <c r="Q53" i="12"/>
  <c r="J27" i="9"/>
  <c r="I44" i="9"/>
  <c r="H42" i="9"/>
  <c r="O48" i="12"/>
  <c r="D48" i="12"/>
  <c r="F48" i="12"/>
  <c r="P50" i="12"/>
  <c r="O52" i="11"/>
  <c r="P53" i="12"/>
  <c r="Q50" i="11"/>
  <c r="F54" i="11"/>
  <c r="R54" i="11"/>
  <c r="P49" i="12"/>
  <c r="F47" i="12"/>
  <c r="E33" i="11"/>
  <c r="D42" i="11"/>
  <c r="P43" i="12"/>
  <c r="O31" i="11"/>
  <c r="K31" i="9"/>
  <c r="O27" i="11"/>
  <c r="O26" i="11"/>
  <c r="R38" i="11"/>
  <c r="R42" i="11"/>
  <c r="Q29" i="11"/>
  <c r="F40" i="11"/>
  <c r="D44" i="11"/>
  <c r="P44" i="11"/>
  <c r="Q45" i="11"/>
  <c r="D37" i="11"/>
  <c r="Q40" i="11"/>
  <c r="Q41" i="11"/>
  <c r="Q42" i="11"/>
  <c r="Q43" i="11"/>
  <c r="Q39" i="11"/>
  <c r="R30" i="11"/>
  <c r="F42" i="11"/>
  <c r="R43" i="11"/>
  <c r="D54" i="11"/>
  <c r="O50" i="11"/>
  <c r="R32" i="11"/>
  <c r="O33" i="11"/>
  <c r="F41" i="11"/>
  <c r="Q31" i="11"/>
  <c r="P31" i="11"/>
  <c r="O49" i="11"/>
  <c r="C50" i="11"/>
  <c r="D33" i="12"/>
  <c r="E36" i="11"/>
  <c r="F37" i="11"/>
  <c r="R37" i="11"/>
  <c r="O38" i="11"/>
  <c r="D31" i="11"/>
  <c r="L44" i="9"/>
  <c r="E30" i="11"/>
  <c r="R42" i="12"/>
  <c r="R30" i="12"/>
  <c r="O51" i="12"/>
  <c r="P45" i="12"/>
  <c r="C44" i="12"/>
  <c r="R44" i="12"/>
  <c r="J32" i="9"/>
  <c r="J53" i="9"/>
  <c r="P47" i="12"/>
  <c r="E51" i="12"/>
  <c r="Q45" i="12"/>
  <c r="D52" i="12"/>
  <c r="D49" i="12"/>
  <c r="E50" i="11"/>
  <c r="E46" i="12"/>
  <c r="Q46" i="11"/>
  <c r="D32" i="11"/>
  <c r="Q33" i="12"/>
  <c r="D41" i="11"/>
  <c r="P41" i="11"/>
  <c r="D42" i="12"/>
  <c r="P42" i="11"/>
  <c r="D39" i="11"/>
  <c r="P39" i="11"/>
  <c r="C30" i="11"/>
  <c r="G27" i="9"/>
  <c r="F39" i="11"/>
  <c r="Q28" i="11"/>
  <c r="E28" i="11"/>
  <c r="P27" i="11"/>
  <c r="E52" i="11"/>
  <c r="F50" i="11"/>
  <c r="R50" i="11"/>
  <c r="O47" i="11"/>
  <c r="E32" i="11"/>
  <c r="E38" i="11"/>
  <c r="F29" i="11"/>
  <c r="R27" i="11"/>
  <c r="F26" i="11"/>
  <c r="C36" i="11"/>
  <c r="E51" i="11"/>
  <c r="Q51" i="11"/>
  <c r="Q48" i="11"/>
  <c r="E44" i="11"/>
  <c r="F32" i="11"/>
  <c r="E37" i="11"/>
  <c r="F38" i="11"/>
  <c r="P29" i="11"/>
  <c r="P50" i="11"/>
  <c r="E47" i="11"/>
  <c r="C47" i="11"/>
  <c r="O32" i="11"/>
  <c r="Q36" i="11"/>
  <c r="D27" i="11"/>
  <c r="E30" i="10"/>
  <c r="F44" i="10"/>
  <c r="Q27" i="10"/>
  <c r="F44" i="12"/>
  <c r="C47" i="12"/>
  <c r="O32" i="12"/>
  <c r="C40" i="12"/>
  <c r="P68" i="1"/>
  <c r="R73" i="1"/>
  <c r="R78" i="1"/>
  <c r="Q85" i="1"/>
  <c r="R90" i="1"/>
  <c r="Q75" i="1"/>
  <c r="P82" i="1"/>
  <c r="R85" i="1"/>
  <c r="Q86" i="1"/>
  <c r="O90" i="1"/>
  <c r="O63" i="1"/>
  <c r="R66" i="1"/>
  <c r="P75" i="1"/>
  <c r="P80" i="1"/>
  <c r="R84" i="1"/>
  <c r="P86" i="1"/>
  <c r="O87" i="1"/>
  <c r="O89" i="1"/>
  <c r="Q63" i="1"/>
  <c r="O65" i="1"/>
  <c r="Q68" i="1"/>
  <c r="O72" i="1"/>
  <c r="O77" i="1"/>
  <c r="R80" i="1"/>
  <c r="P87" i="1"/>
  <c r="O88" i="1"/>
  <c r="P89" i="1"/>
  <c r="R62" i="1"/>
  <c r="F63" i="1"/>
  <c r="C77" i="1"/>
  <c r="S77" i="1" s="1"/>
  <c r="Q90" i="1"/>
  <c r="C88" i="1"/>
  <c r="S88" i="1" s="1"/>
  <c r="O84" i="1"/>
  <c r="Q81" i="1"/>
  <c r="F76" i="1"/>
  <c r="E69" i="1"/>
  <c r="P64" i="1"/>
  <c r="C84" i="1"/>
  <c r="S84" i="1" s="1"/>
  <c r="C89" i="1"/>
  <c r="S89" i="1" s="1"/>
  <c r="E75" i="1"/>
  <c r="E62" i="1"/>
  <c r="C64" i="1"/>
  <c r="S64" i="1" s="1"/>
  <c r="E66" i="1"/>
  <c r="C68" i="1"/>
  <c r="S68" i="1" s="1"/>
  <c r="E72" i="1"/>
  <c r="C74" i="1"/>
  <c r="S74" i="1" s="1"/>
  <c r="E76" i="1"/>
  <c r="C78" i="1"/>
  <c r="S78" i="1" s="1"/>
  <c r="E80" i="1"/>
  <c r="C82" i="1"/>
  <c r="S82" i="1" s="1"/>
  <c r="C62" i="1"/>
  <c r="S62" i="1" s="1"/>
  <c r="E65" i="1"/>
  <c r="C67" i="1"/>
  <c r="S67" i="1" s="1"/>
  <c r="P72" i="1"/>
  <c r="C75" i="1"/>
  <c r="S75" i="1" s="1"/>
  <c r="E78" i="1"/>
  <c r="C80" i="1"/>
  <c r="S80" i="1" s="1"/>
  <c r="E83" i="1"/>
  <c r="C85" i="1"/>
  <c r="S85" i="1" s="1"/>
  <c r="E87" i="1"/>
  <c r="D62" i="1"/>
  <c r="Q65" i="1"/>
  <c r="O67" i="1"/>
  <c r="F73" i="1"/>
  <c r="D75" i="1"/>
  <c r="F78" i="1"/>
  <c r="D80" i="1"/>
  <c r="Q83" i="1"/>
  <c r="P85" i="1"/>
  <c r="R87" i="1"/>
  <c r="D90" i="1"/>
  <c r="C87" i="1"/>
  <c r="S87" i="1" s="1"/>
  <c r="C83" i="1"/>
  <c r="S83" i="1" s="1"/>
  <c r="F74" i="1"/>
  <c r="F67" i="1"/>
  <c r="F68" i="1"/>
  <c r="E68" i="1"/>
  <c r="R89" i="1"/>
  <c r="E86" i="1"/>
  <c r="O83" i="1"/>
  <c r="D78" i="1"/>
  <c r="C73" i="1"/>
  <c r="S73" i="1" s="1"/>
  <c r="D89" i="1"/>
  <c r="C79" i="1"/>
  <c r="S79" i="1" s="1"/>
  <c r="D63" i="1"/>
  <c r="F65" i="1"/>
  <c r="D67" i="1"/>
  <c r="F69" i="1"/>
  <c r="D73" i="1"/>
  <c r="F75" i="1"/>
  <c r="D77" i="1"/>
  <c r="F79" i="1"/>
  <c r="D81" i="1"/>
  <c r="F83" i="1"/>
  <c r="F64" i="1"/>
  <c r="D66" i="1"/>
  <c r="Q69" i="1"/>
  <c r="O73" i="1"/>
  <c r="F77" i="1"/>
  <c r="D79" i="1"/>
  <c r="F82" i="1"/>
  <c r="D84" i="1"/>
  <c r="F86" i="1"/>
  <c r="D88" i="1"/>
  <c r="C63" i="1"/>
  <c r="S63" i="1" s="1"/>
  <c r="P66" i="1"/>
  <c r="C69" i="1"/>
  <c r="S69" i="1" s="1"/>
  <c r="E74" i="1"/>
  <c r="C76" i="1"/>
  <c r="S76" i="1" s="1"/>
  <c r="E79" i="1"/>
  <c r="C81" i="1"/>
  <c r="S81" i="1" s="1"/>
  <c r="Q84" i="1"/>
  <c r="O86" i="1"/>
  <c r="Q88" i="1"/>
  <c r="E89" i="1"/>
  <c r="E85" i="1"/>
  <c r="E81" i="1"/>
  <c r="D76" i="1"/>
  <c r="D69" i="1"/>
  <c r="P62" i="1"/>
  <c r="E82" i="1"/>
  <c r="D65" i="1"/>
  <c r="D82" i="1"/>
  <c r="C65" i="1"/>
  <c r="S65" i="1" s="1"/>
  <c r="F89" i="1"/>
  <c r="F85" i="1"/>
  <c r="D83" i="1"/>
  <c r="P76" i="1"/>
  <c r="P69" i="1"/>
  <c r="C66" i="1"/>
  <c r="S66" i="1" s="1"/>
  <c r="E77" i="1"/>
  <c r="F80" i="1"/>
  <c r="E63" i="1"/>
  <c r="P63" i="1"/>
  <c r="R65" i="1"/>
  <c r="P67" i="1"/>
  <c r="R69" i="1"/>
  <c r="P73" i="1"/>
  <c r="R75" i="1"/>
  <c r="P77" i="1"/>
  <c r="R79" i="1"/>
  <c r="P81" i="1"/>
  <c r="R83" i="1"/>
  <c r="Q64" i="1"/>
  <c r="O66" i="1"/>
  <c r="F72" i="1"/>
  <c r="D74" i="1"/>
  <c r="Q77" i="1"/>
  <c r="O79" i="1"/>
  <c r="Q82" i="1"/>
  <c r="P84" i="1"/>
  <c r="R86" i="1"/>
  <c r="P88" i="1"/>
  <c r="R64" i="1"/>
  <c r="E67" i="1"/>
  <c r="R72" i="1"/>
  <c r="P74" i="1"/>
  <c r="R77" i="1"/>
  <c r="P79" i="1"/>
  <c r="R82" i="1"/>
  <c r="D85" i="1"/>
  <c r="F87" i="1"/>
  <c r="P90" i="1"/>
  <c r="R88" i="1"/>
  <c r="F84" i="1"/>
  <c r="Q79" i="1"/>
  <c r="Q74" i="1"/>
  <c r="Q67" i="1"/>
  <c r="F62" i="1"/>
  <c r="D72" i="1"/>
  <c r="F90" i="1"/>
  <c r="E90" i="1"/>
  <c r="D87" i="1"/>
  <c r="F81" i="1"/>
  <c r="R74" i="1"/>
  <c r="R67" i="1"/>
  <c r="E64" i="1"/>
  <c r="C90" i="1"/>
  <c r="S90" i="1" s="1"/>
  <c r="F88" i="1"/>
  <c r="C72" i="1"/>
  <c r="S72" i="1" s="1"/>
  <c r="Q62" i="1"/>
  <c r="O64" i="1"/>
  <c r="Q66" i="1"/>
  <c r="O68" i="1"/>
  <c r="Q72" i="1"/>
  <c r="O74" i="1"/>
  <c r="Q76" i="1"/>
  <c r="O78" i="1"/>
  <c r="Q80" i="1"/>
  <c r="O82" i="1"/>
  <c r="R63" i="1"/>
  <c r="P65" i="1"/>
  <c r="R68" i="1"/>
  <c r="E73" i="1"/>
  <c r="R76" i="1"/>
  <c r="P78" i="1"/>
  <c r="R81" i="1"/>
  <c r="P83" i="1"/>
  <c r="O85" i="1"/>
  <c r="Q87" i="1"/>
  <c r="O62" i="1"/>
  <c r="F66" i="1"/>
  <c r="D68" i="1"/>
  <c r="Q73" i="1"/>
  <c r="O75" i="1"/>
  <c r="Q78" i="1"/>
  <c r="O80" i="1"/>
  <c r="E84" i="1"/>
  <c r="C86" i="1"/>
  <c r="S86" i="1" s="1"/>
  <c r="E88" i="1"/>
  <c r="Q89" i="1"/>
  <c r="D86" i="1"/>
  <c r="O81" i="1"/>
  <c r="O76" i="1"/>
  <c r="O69" i="1"/>
  <c r="D64" i="1"/>
  <c r="E42" i="12"/>
  <c r="C45" i="12"/>
  <c r="F33" i="12"/>
  <c r="E48" i="12"/>
  <c r="C43" i="12"/>
  <c r="D28" i="12"/>
  <c r="F32" i="12"/>
  <c r="K29" i="12"/>
  <c r="L47" i="12"/>
  <c r="L44" i="12"/>
  <c r="J43" i="12"/>
  <c r="G47" i="12"/>
  <c r="O52" i="12"/>
  <c r="F54" i="12"/>
  <c r="R54" i="12"/>
  <c r="D41" i="12"/>
  <c r="H42" i="12"/>
  <c r="D46" i="12"/>
  <c r="F37" i="12"/>
  <c r="R37" i="12"/>
  <c r="O38" i="12"/>
  <c r="G47" i="9"/>
  <c r="N37" i="9"/>
  <c r="L42" i="9"/>
  <c r="F49" i="12"/>
  <c r="Q28" i="12"/>
  <c r="Q47" i="12"/>
  <c r="C38" i="12"/>
  <c r="E52" i="12"/>
  <c r="E41" i="12"/>
  <c r="R26" i="12"/>
  <c r="P30" i="12"/>
  <c r="N30" i="12"/>
  <c r="N27" i="12"/>
  <c r="H48" i="12"/>
  <c r="R51" i="11"/>
  <c r="E54" i="11"/>
  <c r="D52" i="11"/>
  <c r="P52" i="11"/>
  <c r="E53" i="12"/>
  <c r="Q53" i="11"/>
  <c r="C54" i="11"/>
  <c r="D49" i="11"/>
  <c r="P49" i="11"/>
  <c r="C48" i="11"/>
  <c r="D45" i="11"/>
  <c r="E46" i="11"/>
  <c r="F47" i="11"/>
  <c r="R47" i="11"/>
  <c r="P32" i="11"/>
  <c r="Q33" i="11"/>
  <c r="F36" i="12"/>
  <c r="O37" i="12"/>
  <c r="P38" i="11"/>
  <c r="P40" i="12"/>
  <c r="D39" i="12"/>
  <c r="C32" i="11"/>
  <c r="C31" i="11"/>
  <c r="C29" i="11"/>
  <c r="R39" i="11"/>
  <c r="C41" i="11"/>
  <c r="G43" i="9"/>
  <c r="C39" i="11"/>
  <c r="O48" i="11"/>
  <c r="D51" i="11"/>
  <c r="F53" i="11"/>
  <c r="C51" i="11"/>
  <c r="P48" i="11"/>
  <c r="Q49" i="11"/>
  <c r="F46" i="11"/>
  <c r="R46" i="11"/>
  <c r="F33" i="11"/>
  <c r="O36" i="11"/>
  <c r="Q38" i="11"/>
  <c r="F30" i="11"/>
  <c r="F27" i="11"/>
  <c r="Q30" i="11"/>
  <c r="O43" i="11"/>
  <c r="D28" i="11"/>
  <c r="R26" i="11"/>
  <c r="F52" i="11"/>
  <c r="R52" i="11"/>
  <c r="P54" i="11"/>
  <c r="E48" i="11"/>
  <c r="F49" i="11"/>
  <c r="F45" i="11"/>
  <c r="D47" i="11"/>
  <c r="P47" i="11"/>
  <c r="R41" i="11"/>
  <c r="E31" i="11"/>
  <c r="E27" i="11"/>
  <c r="L27" i="9"/>
  <c r="F44" i="11"/>
  <c r="O45" i="11"/>
  <c r="G32" i="9"/>
  <c r="D33" i="11"/>
  <c r="P33" i="11"/>
  <c r="C40" i="11"/>
  <c r="O40" i="12"/>
  <c r="O41" i="11"/>
  <c r="C42" i="12"/>
  <c r="O42" i="11"/>
  <c r="C33" i="11"/>
  <c r="BT16" i="1"/>
  <c r="BY16" i="1"/>
  <c r="O26" i="10"/>
  <c r="R38" i="10"/>
  <c r="C27" i="10"/>
  <c r="D37" i="10"/>
  <c r="R51" i="10"/>
  <c r="D29" i="10"/>
  <c r="C33" i="10"/>
  <c r="E36" i="10"/>
  <c r="O49" i="10"/>
  <c r="R26" i="10"/>
  <c r="E27" i="10"/>
  <c r="R40" i="10"/>
  <c r="E44" i="10"/>
  <c r="F49" i="10"/>
  <c r="C52" i="10"/>
  <c r="D54" i="10"/>
  <c r="R52" i="10"/>
  <c r="Q51" i="10"/>
  <c r="R32" i="10"/>
  <c r="F43" i="10"/>
  <c r="F40" i="10"/>
  <c r="R27" i="10"/>
  <c r="R29" i="10"/>
  <c r="R30" i="10"/>
  <c r="E41" i="10"/>
  <c r="E40" i="10"/>
  <c r="R33" i="10"/>
  <c r="R46" i="10"/>
  <c r="Q45" i="10"/>
  <c r="E52" i="10"/>
  <c r="D51" i="10"/>
  <c r="R28" i="10"/>
  <c r="O48" i="10"/>
  <c r="P27" i="10"/>
  <c r="Q28" i="10"/>
  <c r="R39" i="10"/>
  <c r="R42" i="10"/>
  <c r="P39" i="10"/>
  <c r="P43" i="10"/>
  <c r="P42" i="10"/>
  <c r="O37" i="10"/>
  <c r="R36" i="10"/>
  <c r="D49" i="10"/>
  <c r="R54" i="10"/>
  <c r="Q53" i="10"/>
  <c r="E26" i="10"/>
  <c r="Q42" i="10"/>
  <c r="P53" i="10"/>
  <c r="F39" i="10"/>
  <c r="O41" i="10"/>
  <c r="R37" i="10"/>
  <c r="Q36" i="10"/>
  <c r="Q54" i="10"/>
  <c r="O27" i="10"/>
  <c r="C36" i="10"/>
  <c r="Q37" i="10"/>
  <c r="O29" i="10"/>
  <c r="F26" i="10"/>
  <c r="O42" i="10"/>
  <c r="O38" i="10"/>
  <c r="Q47" i="10"/>
  <c r="P46" i="10"/>
  <c r="O45" i="10"/>
  <c r="R44" i="10"/>
  <c r="P50" i="10"/>
  <c r="D50" i="10"/>
  <c r="C40" i="10"/>
  <c r="E31" i="10"/>
  <c r="F41" i="10"/>
  <c r="D36" i="10"/>
  <c r="P47" i="10"/>
  <c r="O46" i="10"/>
  <c r="E48" i="10"/>
  <c r="F52" i="10"/>
  <c r="E51" i="10"/>
  <c r="D28" i="10"/>
  <c r="C43" i="10"/>
  <c r="Q39" i="10"/>
  <c r="F46" i="10"/>
  <c r="P44" i="10"/>
  <c r="R50" i="10"/>
  <c r="Q49" i="10"/>
  <c r="O54" i="10"/>
  <c r="D31" i="10"/>
  <c r="Q50" i="10"/>
  <c r="C44" i="10"/>
  <c r="C38" i="10"/>
  <c r="D39" i="10"/>
  <c r="D43" i="10"/>
  <c r="P40" i="10"/>
  <c r="P38" i="10"/>
  <c r="D38" i="10"/>
  <c r="Q33" i="10"/>
  <c r="Q46" i="10"/>
  <c r="E50" i="10"/>
  <c r="C54" i="10"/>
  <c r="F54" i="10"/>
  <c r="P52" i="10"/>
  <c r="O51" i="10"/>
  <c r="E28" i="10"/>
  <c r="C45" i="10"/>
  <c r="P49" i="10"/>
  <c r="C30" i="10"/>
  <c r="P36" i="10"/>
  <c r="C26" i="10"/>
  <c r="I29" i="9"/>
  <c r="N26" i="9"/>
  <c r="K36" i="9"/>
  <c r="N30" i="9"/>
  <c r="H51" i="9"/>
  <c r="I52" i="9"/>
  <c r="I39" i="9"/>
  <c r="L52" i="9"/>
  <c r="G51" i="9"/>
  <c r="J29" i="9"/>
  <c r="L30" i="9"/>
  <c r="K39" i="9"/>
  <c r="D38" i="11"/>
  <c r="G40" i="9"/>
  <c r="G44" i="9"/>
  <c r="G50" i="9"/>
  <c r="J43" i="9"/>
  <c r="I40" i="9"/>
  <c r="K54" i="9"/>
  <c r="I53" i="9"/>
  <c r="K47" i="9"/>
  <c r="G36" i="9"/>
  <c r="D50" i="9"/>
  <c r="F27" i="9"/>
  <c r="C28" i="9"/>
  <c r="N42" i="9"/>
  <c r="I51" i="9"/>
  <c r="R31" i="12"/>
  <c r="H27" i="12"/>
  <c r="F26" i="9"/>
  <c r="J38" i="9"/>
  <c r="O47" i="12"/>
  <c r="R49" i="12"/>
  <c r="P33" i="12"/>
  <c r="G49" i="9"/>
  <c r="N52" i="9"/>
  <c r="C26" i="12"/>
  <c r="Q48" i="12"/>
  <c r="G38" i="12"/>
  <c r="G38" i="9"/>
  <c r="E42" i="9"/>
  <c r="H27" i="9"/>
  <c r="F31" i="12"/>
  <c r="R51" i="12"/>
  <c r="N52" i="12"/>
  <c r="N40" i="12"/>
  <c r="H37" i="12"/>
  <c r="P28" i="9"/>
  <c r="N33" i="9"/>
  <c r="H47" i="9"/>
  <c r="K49" i="9"/>
  <c r="H44" i="12"/>
  <c r="H50" i="12"/>
  <c r="I37" i="9"/>
  <c r="G54" i="9"/>
  <c r="C26" i="9"/>
  <c r="R31" i="9"/>
  <c r="K40" i="9"/>
  <c r="N39" i="9"/>
  <c r="H37" i="9"/>
  <c r="L49" i="9"/>
  <c r="J50" i="9"/>
  <c r="O30" i="12"/>
  <c r="E39" i="12"/>
  <c r="E47" i="12"/>
  <c r="P41" i="12"/>
  <c r="P28" i="12"/>
  <c r="K27" i="12"/>
  <c r="P51" i="12"/>
  <c r="J44" i="12"/>
  <c r="J27" i="12"/>
  <c r="L36" i="12"/>
  <c r="J50" i="12"/>
  <c r="N39" i="12"/>
  <c r="K40" i="12"/>
  <c r="E30" i="12"/>
  <c r="G49" i="12"/>
  <c r="H50" i="9"/>
  <c r="I45" i="9"/>
  <c r="H44" i="9"/>
  <c r="Q38" i="12"/>
  <c r="C49" i="12"/>
  <c r="H47" i="12"/>
  <c r="K49" i="12"/>
  <c r="G46" i="12"/>
  <c r="K27" i="9"/>
  <c r="G46" i="9"/>
  <c r="G37" i="9"/>
  <c r="L39" i="9"/>
  <c r="F42" i="9"/>
  <c r="J26" i="9"/>
  <c r="L28" i="9"/>
  <c r="N40" i="9"/>
  <c r="L36" i="9"/>
  <c r="J42" i="9"/>
  <c r="N46" i="9"/>
  <c r="E32" i="12"/>
  <c r="F42" i="12"/>
  <c r="O53" i="12"/>
  <c r="C27" i="12"/>
  <c r="J26" i="12"/>
  <c r="I37" i="12"/>
  <c r="I45" i="12"/>
  <c r="J38" i="12"/>
  <c r="N46" i="12"/>
  <c r="O36" i="12"/>
  <c r="F45" i="12"/>
  <c r="P54" i="12"/>
  <c r="J44" i="9"/>
  <c r="C50" i="12"/>
  <c r="L26" i="9"/>
  <c r="L31" i="9"/>
  <c r="O41" i="12"/>
  <c r="L54" i="12"/>
  <c r="K36" i="12"/>
  <c r="D47" i="12"/>
  <c r="J30" i="9"/>
  <c r="K53" i="9"/>
  <c r="N41" i="12"/>
  <c r="G53" i="9"/>
  <c r="O46" i="9"/>
  <c r="C43" i="9"/>
  <c r="H45" i="9"/>
  <c r="I54" i="9"/>
  <c r="N45" i="9"/>
  <c r="I33" i="9"/>
  <c r="C36" i="12"/>
  <c r="F27" i="12"/>
  <c r="P36" i="12"/>
  <c r="O45" i="12"/>
  <c r="O54" i="12"/>
  <c r="P46" i="12"/>
  <c r="E31" i="12"/>
  <c r="I27" i="12"/>
  <c r="J49" i="12"/>
  <c r="J31" i="12"/>
  <c r="I43" i="12"/>
  <c r="L37" i="12"/>
  <c r="N43" i="12"/>
  <c r="K32" i="12"/>
  <c r="F29" i="12"/>
  <c r="G44" i="12"/>
  <c r="G40" i="12"/>
  <c r="S30" i="5"/>
  <c r="G28" i="9"/>
  <c r="G29" i="9"/>
  <c r="N27" i="9"/>
  <c r="P36" i="9"/>
  <c r="I27" i="9"/>
  <c r="N29" i="9"/>
  <c r="L46" i="9"/>
  <c r="J31" i="9"/>
  <c r="L40" i="9"/>
  <c r="I43" i="9"/>
  <c r="O26" i="12"/>
  <c r="F46" i="12"/>
  <c r="D50" i="12"/>
  <c r="F40" i="12"/>
  <c r="G33" i="12"/>
  <c r="H51" i="12"/>
  <c r="I32" i="12"/>
  <c r="N38" i="12"/>
  <c r="L48" i="12"/>
  <c r="I44" i="12"/>
  <c r="N37" i="12"/>
  <c r="G42" i="12"/>
  <c r="N43" i="9"/>
  <c r="G33" i="9"/>
  <c r="G42" i="9"/>
  <c r="E31" i="9"/>
  <c r="G31" i="9"/>
  <c r="L37" i="9"/>
  <c r="J49" i="9"/>
  <c r="I32" i="9"/>
  <c r="K50" i="9"/>
  <c r="N53" i="9"/>
  <c r="K41" i="9"/>
  <c r="L48" i="9"/>
  <c r="F41" i="12"/>
  <c r="D29" i="12"/>
  <c r="Q39" i="12"/>
  <c r="P44" i="12"/>
  <c r="R50" i="12"/>
  <c r="D37" i="12"/>
  <c r="O46" i="12"/>
  <c r="Q37" i="12"/>
  <c r="N45" i="12"/>
  <c r="N53" i="12"/>
  <c r="H54" i="12"/>
  <c r="I54" i="12"/>
  <c r="K41" i="12"/>
  <c r="I36" i="12"/>
  <c r="I40" i="12"/>
  <c r="K50" i="12"/>
  <c r="D53" i="12"/>
  <c r="J51" i="9"/>
  <c r="E28" i="12"/>
  <c r="Q51" i="12"/>
  <c r="R33" i="12"/>
  <c r="D32" i="12"/>
  <c r="R40" i="12"/>
  <c r="I29" i="12"/>
  <c r="L50" i="12"/>
  <c r="H29" i="12"/>
  <c r="K45" i="12"/>
  <c r="L46" i="12"/>
  <c r="P27" i="12"/>
  <c r="I42" i="9"/>
  <c r="O40" i="9"/>
  <c r="L50" i="9"/>
  <c r="J45" i="9"/>
  <c r="K37" i="9"/>
  <c r="J47" i="9"/>
  <c r="G41" i="9"/>
  <c r="Q45" i="9"/>
  <c r="H29" i="9"/>
  <c r="K46" i="9"/>
  <c r="N44" i="9"/>
  <c r="N31" i="9"/>
  <c r="H52" i="9"/>
  <c r="C52" i="12"/>
  <c r="R27" i="12"/>
  <c r="O49" i="12"/>
  <c r="C53" i="12"/>
  <c r="E36" i="12"/>
  <c r="R39" i="12"/>
  <c r="O39" i="12"/>
  <c r="Q31" i="12"/>
  <c r="J36" i="12"/>
  <c r="I53" i="12"/>
  <c r="J37" i="12"/>
  <c r="J53" i="12"/>
  <c r="H52" i="12"/>
  <c r="H41" i="12"/>
  <c r="H53" i="12"/>
  <c r="N44" i="12"/>
  <c r="E54" i="12"/>
  <c r="G50" i="12"/>
  <c r="I26" i="9"/>
  <c r="J37" i="9"/>
  <c r="K38" i="9"/>
  <c r="L47" i="9"/>
  <c r="H40" i="9"/>
  <c r="K45" i="9"/>
  <c r="R46" i="12"/>
  <c r="R40" i="9"/>
  <c r="F49" i="9"/>
  <c r="J36" i="9"/>
  <c r="K42" i="9"/>
  <c r="K52" i="9"/>
  <c r="K29" i="9"/>
  <c r="I47" i="9"/>
  <c r="D51" i="12"/>
  <c r="P39" i="12"/>
  <c r="E40" i="12"/>
  <c r="F43" i="12"/>
  <c r="R47" i="12"/>
  <c r="R52" i="12"/>
  <c r="E27" i="12"/>
  <c r="N31" i="12"/>
  <c r="I39" i="12"/>
  <c r="I47" i="12"/>
  <c r="N54" i="12"/>
  <c r="K38" i="12"/>
  <c r="K42" i="12"/>
  <c r="K46" i="12"/>
  <c r="K54" i="12"/>
  <c r="D54" i="12"/>
  <c r="I42" i="12"/>
  <c r="I26" i="12"/>
  <c r="S31" i="5"/>
  <c r="S42" i="5"/>
  <c r="K52" i="12"/>
  <c r="C48" i="12"/>
  <c r="G48" i="12"/>
  <c r="S39" i="5"/>
  <c r="N32" i="9"/>
  <c r="K33" i="9"/>
  <c r="N49" i="9"/>
  <c r="N41" i="9"/>
  <c r="F38" i="12"/>
  <c r="F50" i="12"/>
  <c r="P52" i="12"/>
  <c r="R43" i="12"/>
  <c r="L26" i="12"/>
  <c r="S47" i="5"/>
  <c r="G45" i="9"/>
  <c r="I48" i="9"/>
  <c r="I28" i="9"/>
  <c r="Q52" i="9"/>
  <c r="L33" i="9"/>
  <c r="J39" i="9"/>
  <c r="L54" i="9"/>
  <c r="R36" i="12"/>
  <c r="C39" i="12"/>
  <c r="O44" i="12"/>
  <c r="H28" i="12"/>
  <c r="K43" i="12"/>
  <c r="G45" i="12"/>
  <c r="J28" i="9"/>
  <c r="G39" i="9"/>
  <c r="H36" i="9"/>
  <c r="Q32" i="12"/>
  <c r="Q36" i="12"/>
  <c r="E45" i="12"/>
  <c r="D31" i="12"/>
  <c r="S26" i="5"/>
  <c r="S29" i="5"/>
  <c r="S41" i="5"/>
  <c r="S53" i="5"/>
  <c r="N48" i="9"/>
  <c r="Q41" i="9"/>
  <c r="Q43" i="9"/>
  <c r="L45" i="9"/>
  <c r="I38" i="9"/>
  <c r="H28" i="9"/>
  <c r="K43" i="9"/>
  <c r="N47" i="9"/>
  <c r="J52" i="9"/>
  <c r="J46" i="9"/>
  <c r="N54" i="9"/>
  <c r="E50" i="12"/>
  <c r="Q46" i="12"/>
  <c r="P29" i="12"/>
  <c r="E33" i="12"/>
  <c r="C37" i="12"/>
  <c r="D44" i="12"/>
  <c r="C46" i="12"/>
  <c r="Q27" i="12"/>
  <c r="O43" i="12"/>
  <c r="E37" i="12"/>
  <c r="K48" i="12"/>
  <c r="I31" i="12"/>
  <c r="J52" i="12"/>
  <c r="I28" i="12"/>
  <c r="K37" i="12"/>
  <c r="H40" i="12"/>
  <c r="K53" i="12"/>
  <c r="J47" i="12"/>
  <c r="J51" i="12"/>
  <c r="S28" i="5"/>
  <c r="L29" i="9"/>
  <c r="I31" i="9"/>
  <c r="K44" i="9"/>
  <c r="R45" i="12"/>
  <c r="Q44" i="12"/>
  <c r="C51" i="12"/>
  <c r="C29" i="12"/>
  <c r="I38" i="12"/>
  <c r="N51" i="12"/>
  <c r="S33" i="5"/>
  <c r="D44" i="9"/>
  <c r="H39" i="9"/>
  <c r="N51" i="9"/>
  <c r="P38" i="12"/>
  <c r="Q29" i="12"/>
  <c r="L32" i="12"/>
  <c r="I48" i="12"/>
  <c r="S27" i="5"/>
  <c r="S43" i="5"/>
  <c r="E46" i="9"/>
  <c r="H43" i="9"/>
  <c r="H38" i="9"/>
  <c r="R53" i="9"/>
  <c r="H49" i="9"/>
  <c r="J41" i="9"/>
  <c r="L32" i="9"/>
  <c r="H41" i="9"/>
  <c r="K48" i="9"/>
  <c r="J33" i="9"/>
  <c r="H53" i="9"/>
  <c r="O50" i="12"/>
  <c r="N32" i="12"/>
  <c r="J30" i="12"/>
  <c r="K33" i="12"/>
  <c r="L29" i="12"/>
  <c r="L33" i="12"/>
  <c r="H39" i="12"/>
  <c r="N49" i="12"/>
  <c r="H36" i="12"/>
  <c r="J39" i="12"/>
  <c r="L45" i="12"/>
  <c r="H49" i="12"/>
  <c r="L31" i="12"/>
  <c r="Q26" i="12"/>
  <c r="G39" i="12"/>
  <c r="S51" i="5"/>
  <c r="S45" i="5"/>
  <c r="D40" i="12"/>
  <c r="F51" i="12"/>
  <c r="P32" i="12"/>
  <c r="D38" i="12"/>
  <c r="G54" i="12"/>
  <c r="S37" i="5"/>
  <c r="S50" i="5"/>
  <c r="G52" i="9"/>
  <c r="G48" i="9"/>
  <c r="O28" i="9"/>
  <c r="Q54" i="12"/>
  <c r="Q40" i="12"/>
  <c r="E49" i="12"/>
  <c r="F30" i="12"/>
  <c r="F26" i="12"/>
  <c r="R48" i="12"/>
  <c r="L42" i="12"/>
  <c r="L43" i="12"/>
  <c r="J42" i="12"/>
  <c r="L39" i="12"/>
  <c r="O28" i="12"/>
  <c r="G30" i="12"/>
  <c r="S49" i="5"/>
  <c r="E53" i="9"/>
  <c r="I50" i="9"/>
  <c r="G30" i="9"/>
  <c r="K26" i="9"/>
  <c r="C41" i="9"/>
  <c r="L43" i="9"/>
  <c r="J54" i="9"/>
  <c r="E43" i="12"/>
  <c r="F39" i="12"/>
  <c r="O29" i="12"/>
  <c r="O31" i="12"/>
  <c r="R28" i="12"/>
  <c r="D26" i="12"/>
  <c r="N48" i="12"/>
  <c r="K26" i="12"/>
  <c r="K44" i="12"/>
  <c r="N33" i="12"/>
  <c r="N47" i="12"/>
  <c r="H43" i="12"/>
  <c r="C32" i="12"/>
  <c r="G52" i="12"/>
  <c r="S36" i="5"/>
  <c r="S40" i="5"/>
  <c r="S44" i="5"/>
  <c r="S48" i="5"/>
  <c r="S52" i="5"/>
  <c r="H30" i="9"/>
  <c r="L41" i="9"/>
  <c r="J48" i="9"/>
  <c r="L51" i="9"/>
  <c r="L53" i="9"/>
  <c r="K51" i="9"/>
  <c r="D43" i="12"/>
  <c r="Q43" i="12"/>
  <c r="P37" i="12"/>
  <c r="Q41" i="12"/>
  <c r="H30" i="12"/>
  <c r="J28" i="12"/>
  <c r="K51" i="12"/>
  <c r="L52" i="12"/>
  <c r="J33" i="12"/>
  <c r="L53" i="12"/>
  <c r="J41" i="12"/>
  <c r="G26" i="12"/>
  <c r="G37" i="12"/>
  <c r="G26" i="9"/>
  <c r="C31" i="12"/>
  <c r="P26" i="12"/>
  <c r="J29" i="12"/>
  <c r="F28" i="12"/>
  <c r="Q30" i="12"/>
  <c r="L30" i="12"/>
  <c r="P31" i="12"/>
  <c r="K39" i="12"/>
  <c r="D30" i="12"/>
  <c r="N36" i="12"/>
  <c r="L38" i="12"/>
  <c r="O27" i="12"/>
  <c r="G27" i="12"/>
  <c r="I30" i="12"/>
  <c r="K47" i="12"/>
  <c r="G36" i="12"/>
  <c r="Q42" i="12"/>
  <c r="E26" i="12"/>
  <c r="J40" i="9"/>
  <c r="J40" i="12"/>
  <c r="R41" i="12"/>
  <c r="S32" i="5"/>
  <c r="S38" i="5"/>
  <c r="S46" i="5"/>
  <c r="S54" i="5"/>
  <c r="R38" i="9"/>
  <c r="I30" i="9"/>
  <c r="H32" i="9"/>
  <c r="K30" i="9"/>
  <c r="L38" i="9"/>
  <c r="I46" i="9"/>
  <c r="R53" i="12"/>
  <c r="C30" i="12"/>
  <c r="R38" i="12"/>
  <c r="P48" i="12"/>
  <c r="Q52" i="12"/>
  <c r="G31" i="12"/>
  <c r="N26" i="12"/>
  <c r="H32" i="12"/>
  <c r="I50" i="12"/>
  <c r="K30" i="12"/>
  <c r="L51" i="12"/>
  <c r="I33" i="12"/>
  <c r="L40" i="12"/>
  <c r="J46" i="12"/>
  <c r="J54" i="12"/>
  <c r="L41" i="12"/>
  <c r="L49" i="12"/>
  <c r="G29" i="12"/>
  <c r="G51" i="12"/>
  <c r="K31" i="12"/>
  <c r="K28" i="12"/>
  <c r="G43" i="12"/>
  <c r="H31" i="12"/>
  <c r="Q49" i="12"/>
  <c r="I41" i="12"/>
  <c r="N28" i="12"/>
  <c r="L27" i="12"/>
  <c r="H33" i="12"/>
  <c r="I46" i="12"/>
  <c r="H45" i="12"/>
  <c r="J48" i="12"/>
  <c r="G28" i="12"/>
  <c r="C28" i="12"/>
  <c r="E29" i="12"/>
  <c r="I49" i="12"/>
  <c r="E38" i="12"/>
  <c r="R29" i="12"/>
  <c r="H26" i="12"/>
  <c r="J32" i="12"/>
  <c r="R32" i="12"/>
  <c r="O33" i="12"/>
  <c r="G32" i="12"/>
  <c r="D27" i="12"/>
  <c r="J21" i="1"/>
  <c r="E45" i="1"/>
  <c r="E53" i="1"/>
  <c r="F42" i="1"/>
  <c r="R53" i="1"/>
  <c r="E37" i="1"/>
  <c r="P30" i="1"/>
  <c r="E32" i="1"/>
  <c r="F50" i="1"/>
  <c r="D40" i="1"/>
  <c r="Q48" i="1"/>
  <c r="F29" i="1"/>
  <c r="D48" i="1"/>
  <c r="R27" i="1"/>
  <c r="P43" i="1"/>
  <c r="F33" i="1"/>
  <c r="E28" i="1"/>
  <c r="D52" i="1"/>
  <c r="F46" i="1"/>
  <c r="E41" i="1"/>
  <c r="P34" i="1"/>
  <c r="R28" i="1"/>
  <c r="Q52" i="1"/>
  <c r="P47" i="1"/>
  <c r="R41" i="1"/>
  <c r="R32" i="1"/>
  <c r="R37" i="1"/>
  <c r="P51" i="1"/>
  <c r="R45" i="1"/>
  <c r="Q40" i="1"/>
  <c r="D31" i="1"/>
  <c r="F54" i="1"/>
  <c r="E49" i="1"/>
  <c r="D44" i="1"/>
  <c r="F38" i="1"/>
  <c r="Q31" i="1"/>
  <c r="P55" i="1"/>
  <c r="R49" i="1"/>
  <c r="Q44" i="1"/>
  <c r="P39" i="1"/>
  <c r="F30" i="1"/>
  <c r="F55" i="1"/>
  <c r="F51" i="1"/>
  <c r="F47" i="1"/>
  <c r="F43" i="1"/>
  <c r="E42" i="1"/>
  <c r="F39" i="1"/>
  <c r="E38" i="1"/>
  <c r="Q27" i="1"/>
  <c r="R33" i="1"/>
  <c r="Q32" i="1"/>
  <c r="P31" i="1"/>
  <c r="R29" i="1"/>
  <c r="Q28" i="1"/>
  <c r="Q37" i="1"/>
  <c r="R54" i="1"/>
  <c r="Q53" i="1"/>
  <c r="P52" i="1"/>
  <c r="R50" i="1"/>
  <c r="Q49" i="1"/>
  <c r="P48" i="1"/>
  <c r="R46" i="1"/>
  <c r="Q45" i="1"/>
  <c r="P44" i="1"/>
  <c r="R42" i="1"/>
  <c r="Q41" i="1"/>
  <c r="P40" i="1"/>
  <c r="F34" i="1"/>
  <c r="D32" i="1"/>
  <c r="E29" i="1"/>
  <c r="E54" i="1"/>
  <c r="E50" i="1"/>
  <c r="D45" i="1"/>
  <c r="D33" i="1"/>
  <c r="F31" i="1"/>
  <c r="D29" i="1"/>
  <c r="E55" i="1"/>
  <c r="F52" i="1"/>
  <c r="D50" i="1"/>
  <c r="E47" i="1"/>
  <c r="F44" i="1"/>
  <c r="D42" i="1"/>
  <c r="E39" i="1"/>
  <c r="R34" i="1"/>
  <c r="Q33" i="1"/>
  <c r="P32" i="1"/>
  <c r="R30" i="1"/>
  <c r="Q29" i="1"/>
  <c r="P28" i="1"/>
  <c r="R55" i="1"/>
  <c r="Q54" i="1"/>
  <c r="P53" i="1"/>
  <c r="R51" i="1"/>
  <c r="Q50" i="1"/>
  <c r="P49" i="1"/>
  <c r="R47" i="1"/>
  <c r="Q46" i="1"/>
  <c r="P45" i="1"/>
  <c r="R43" i="1"/>
  <c r="Q42" i="1"/>
  <c r="P41" i="1"/>
  <c r="R39" i="1"/>
  <c r="E33" i="1"/>
  <c r="D28" i="1"/>
  <c r="D53" i="1"/>
  <c r="D49" i="1"/>
  <c r="E46" i="1"/>
  <c r="D41" i="1"/>
  <c r="E34" i="1"/>
  <c r="E30" i="1"/>
  <c r="C37" i="1"/>
  <c r="D54" i="1"/>
  <c r="E51" i="1"/>
  <c r="F48" i="1"/>
  <c r="D46" i="1"/>
  <c r="E43" i="1"/>
  <c r="F40" i="1"/>
  <c r="D38" i="1"/>
  <c r="D34" i="1"/>
  <c r="F32" i="1"/>
  <c r="E31" i="1"/>
  <c r="D30" i="1"/>
  <c r="F28" i="1"/>
  <c r="F37" i="1"/>
  <c r="D55" i="1"/>
  <c r="F53" i="1"/>
  <c r="E52" i="1"/>
  <c r="D51" i="1"/>
  <c r="F49" i="1"/>
  <c r="E48" i="1"/>
  <c r="D47" i="1"/>
  <c r="F45" i="1"/>
  <c r="E44" i="1"/>
  <c r="D43" i="1"/>
  <c r="F41" i="1"/>
  <c r="E40" i="1"/>
  <c r="D39" i="1"/>
  <c r="O27" i="1"/>
  <c r="Q34" i="1"/>
  <c r="P33" i="1"/>
  <c r="R31" i="1"/>
  <c r="Q30" i="1"/>
  <c r="P29" i="1"/>
  <c r="O37" i="1"/>
  <c r="Q55" i="1"/>
  <c r="P54" i="1"/>
  <c r="R52" i="1"/>
  <c r="Q51" i="1"/>
  <c r="P50" i="1"/>
  <c r="R48" i="1"/>
  <c r="Q47" i="1"/>
  <c r="P46" i="1"/>
  <c r="R44" i="1"/>
  <c r="Q43" i="1"/>
  <c r="P42" i="1"/>
  <c r="R40" i="1"/>
  <c r="Q39" i="1"/>
  <c r="C34" i="1"/>
  <c r="C33" i="1"/>
  <c r="C32" i="1"/>
  <c r="C31" i="1"/>
  <c r="C30" i="1"/>
  <c r="C29" i="1"/>
  <c r="C28" i="1"/>
  <c r="D37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P27" i="1"/>
  <c r="O34" i="1"/>
  <c r="O33" i="1"/>
  <c r="O32" i="1"/>
  <c r="O31" i="1"/>
  <c r="O30" i="1"/>
  <c r="O29" i="1"/>
  <c r="O28" i="1"/>
  <c r="P37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R38" i="1"/>
  <c r="Q38" i="1"/>
  <c r="AS21" i="1" l="1"/>
  <c r="BK21" i="1"/>
  <c r="BB21" i="1"/>
  <c r="E28" i="9"/>
  <c r="P43" i="9"/>
  <c r="C50" i="9"/>
  <c r="P44" i="9"/>
  <c r="R50" i="9"/>
  <c r="P50" i="9"/>
  <c r="E48" i="9"/>
  <c r="D29" i="9"/>
  <c r="O49" i="9"/>
  <c r="D54" i="9"/>
  <c r="R36" i="9"/>
  <c r="R27" i="9"/>
  <c r="R42" i="9"/>
  <c r="E29" i="9"/>
  <c r="D30" i="9"/>
  <c r="E30" i="9"/>
  <c r="R28" i="9"/>
  <c r="F53" i="9"/>
  <c r="O44" i="9"/>
  <c r="O43" i="9"/>
  <c r="F39" i="9"/>
  <c r="F32" i="9"/>
  <c r="F37" i="9"/>
  <c r="P41" i="9"/>
  <c r="F47" i="9"/>
  <c r="P54" i="9"/>
  <c r="E47" i="9"/>
  <c r="F45" i="9"/>
  <c r="C44" i="9"/>
  <c r="D36" i="9"/>
  <c r="O54" i="9"/>
  <c r="O45" i="9"/>
  <c r="F29" i="9"/>
  <c r="F46" i="9"/>
  <c r="E33" i="9"/>
  <c r="E44" i="9"/>
  <c r="D42" i="9"/>
  <c r="F43" i="9"/>
  <c r="C52" i="9"/>
  <c r="P29" i="9"/>
  <c r="C37" i="9"/>
  <c r="D47" i="9"/>
  <c r="C29" i="9"/>
  <c r="Q32" i="9"/>
  <c r="Q33" i="9"/>
  <c r="F54" i="9"/>
  <c r="F50" i="9"/>
  <c r="C39" i="9"/>
  <c r="C46" i="9"/>
  <c r="C54" i="9"/>
  <c r="F51" i="9"/>
  <c r="P53" i="9"/>
  <c r="R48" i="9"/>
  <c r="D52" i="9"/>
  <c r="O37" i="9"/>
  <c r="O26" i="9"/>
  <c r="D26" i="9"/>
  <c r="Q40" i="9"/>
  <c r="O29" i="9"/>
  <c r="C42" i="9"/>
  <c r="C36" i="9"/>
  <c r="P49" i="9"/>
  <c r="D28" i="9"/>
  <c r="R30" i="9"/>
  <c r="E52" i="9"/>
  <c r="R45" i="9"/>
  <c r="C31" i="9"/>
  <c r="R43" i="9"/>
  <c r="Q26" i="9"/>
  <c r="D31" i="9"/>
  <c r="C47" i="9"/>
  <c r="Q54" i="9"/>
  <c r="Q36" i="9"/>
  <c r="F52" i="9"/>
  <c r="F33" i="9"/>
  <c r="P46" i="9"/>
  <c r="Q31" i="9"/>
  <c r="R29" i="9"/>
  <c r="C53" i="9"/>
  <c r="E40" i="9"/>
  <c r="Q47" i="9"/>
  <c r="O48" i="9"/>
  <c r="C48" i="9"/>
  <c r="F28" i="9"/>
  <c r="P51" i="9"/>
  <c r="D38" i="9"/>
  <c r="E43" i="9"/>
  <c r="R49" i="9"/>
  <c r="Q38" i="9"/>
  <c r="R51" i="9"/>
  <c r="F44" i="9"/>
  <c r="F31" i="9"/>
  <c r="F30" i="9"/>
  <c r="E32" i="9"/>
  <c r="O53" i="9"/>
  <c r="Q53" i="9"/>
  <c r="C45" i="9"/>
  <c r="Q37" i="9"/>
  <c r="P47" i="9"/>
  <c r="F40" i="9"/>
  <c r="E41" i="9"/>
  <c r="P42" i="9"/>
  <c r="R46" i="9"/>
  <c r="R52" i="9"/>
  <c r="Q28" i="9"/>
  <c r="D45" i="9"/>
  <c r="E27" i="9"/>
  <c r="O32" i="9"/>
  <c r="E45" i="9"/>
  <c r="Q29" i="9"/>
  <c r="P38" i="9"/>
  <c r="R37" i="9"/>
  <c r="F38" i="9"/>
  <c r="P52" i="9"/>
  <c r="C51" i="9"/>
  <c r="Q44" i="9"/>
  <c r="P48" i="9"/>
  <c r="D40" i="9"/>
  <c r="P32" i="9"/>
  <c r="C38" i="9"/>
  <c r="D39" i="9"/>
  <c r="R47" i="9"/>
  <c r="E26" i="9"/>
  <c r="C30" i="9"/>
  <c r="Q50" i="9"/>
  <c r="Q49" i="9"/>
  <c r="C27" i="9"/>
  <c r="E49" i="9"/>
  <c r="R32" i="9"/>
  <c r="O27" i="9"/>
  <c r="R26" i="9"/>
  <c r="O42" i="9"/>
  <c r="E38" i="9"/>
  <c r="D32" i="9"/>
  <c r="Q30" i="9"/>
  <c r="P33" i="9"/>
  <c r="D48" i="9"/>
  <c r="D33" i="9"/>
  <c r="O31" i="9"/>
  <c r="E39" i="9"/>
  <c r="C40" i="9"/>
  <c r="D46" i="9"/>
  <c r="O36" i="9"/>
  <c r="D37" i="9"/>
  <c r="E51" i="9"/>
  <c r="R44" i="9"/>
  <c r="F41" i="9"/>
  <c r="C33" i="9"/>
  <c r="Q51" i="9"/>
  <c r="E36" i="9"/>
  <c r="R33" i="9"/>
  <c r="P39" i="9"/>
  <c r="P40" i="9"/>
  <c r="C32" i="9"/>
  <c r="Q42" i="9"/>
  <c r="O41" i="9"/>
  <c r="O52" i="9"/>
  <c r="BY21" i="1"/>
  <c r="BT21" i="1"/>
  <c r="D53" i="9"/>
  <c r="P45" i="9"/>
  <c r="P37" i="9"/>
  <c r="O51" i="9"/>
  <c r="E37" i="9"/>
  <c r="R39" i="9"/>
  <c r="D49" i="9"/>
  <c r="O38" i="9"/>
  <c r="Q48" i="9"/>
  <c r="C49" i="9"/>
  <c r="O47" i="9"/>
  <c r="D41" i="9"/>
  <c r="E54" i="9"/>
  <c r="O33" i="9"/>
  <c r="F48" i="9"/>
  <c r="R54" i="9"/>
  <c r="D43" i="9"/>
  <c r="O30" i="9"/>
  <c r="Q27" i="9"/>
  <c r="E50" i="9"/>
  <c r="O50" i="9"/>
  <c r="O39" i="9"/>
  <c r="D51" i="9"/>
  <c r="P27" i="9"/>
  <c r="F36" i="9"/>
  <c r="Q39" i="9"/>
  <c r="D27" i="9"/>
  <c r="P26" i="9"/>
  <c r="P31" i="9"/>
  <c r="Q46" i="9"/>
  <c r="P30" i="9"/>
  <c r="R41" i="9"/>
  <c r="M52" i="1"/>
  <c r="S52" i="1" s="1"/>
  <c r="M49" i="1"/>
  <c r="S49" i="1" s="1"/>
  <c r="M43" i="1"/>
  <c r="S43" i="1" s="1"/>
  <c r="M44" i="1"/>
  <c r="S44" i="1" s="1"/>
  <c r="M55" i="1"/>
  <c r="S55" i="1" s="1"/>
  <c r="M39" i="1"/>
  <c r="S39" i="1" s="1"/>
  <c r="M50" i="1"/>
  <c r="S50" i="1" s="1"/>
  <c r="M32" i="1"/>
  <c r="S32" i="1" s="1"/>
  <c r="M45" i="1"/>
  <c r="S45" i="1" s="1"/>
  <c r="M27" i="1"/>
  <c r="S27" i="1" s="1"/>
  <c r="M34" i="1"/>
  <c r="S34" i="1" s="1"/>
  <c r="M42" i="1"/>
  <c r="S42" i="1" s="1"/>
  <c r="M37" i="1"/>
  <c r="S37" i="1" s="1"/>
  <c r="M30" i="1"/>
  <c r="S30" i="1" s="1"/>
  <c r="M38" i="1"/>
  <c r="S38" i="1" s="1"/>
  <c r="M40" i="1"/>
  <c r="S40" i="1" s="1"/>
  <c r="M51" i="1"/>
  <c r="S51" i="1" s="1"/>
  <c r="M33" i="1"/>
  <c r="S33" i="1" s="1"/>
  <c r="M46" i="1"/>
  <c r="S46" i="1" s="1"/>
  <c r="M28" i="1"/>
  <c r="S28" i="1" s="1"/>
  <c r="M41" i="1"/>
  <c r="S41" i="1" s="1"/>
  <c r="M47" i="1"/>
  <c r="S47" i="1" s="1"/>
  <c r="M29" i="1"/>
  <c r="S29" i="1" s="1"/>
  <c r="M53" i="1"/>
  <c r="S53" i="1" s="1"/>
  <c r="M48" i="1"/>
  <c r="S48" i="1" s="1"/>
  <c r="M54" i="1"/>
  <c r="S54" i="1" s="1"/>
  <c r="M31" i="1"/>
  <c r="S31" i="1" s="1"/>
  <c r="M62" i="1" l="1"/>
  <c r="M80" i="1"/>
  <c r="M81" i="1"/>
  <c r="M77" i="1"/>
  <c r="M73" i="1"/>
  <c r="M89" i="1"/>
  <c r="M67" i="1"/>
  <c r="M75" i="1"/>
  <c r="M69" i="1"/>
  <c r="M85" i="1"/>
  <c r="M66" i="1"/>
  <c r="M63" i="1"/>
  <c r="M87" i="1"/>
  <c r="M82" i="1"/>
  <c r="M78" i="1"/>
  <c r="M65" i="1"/>
  <c r="M74" i="1"/>
  <c r="M72" i="1"/>
  <c r="M68" i="1"/>
  <c r="M64" i="1"/>
  <c r="M84" i="1"/>
  <c r="M83" i="1"/>
  <c r="M86" i="1"/>
  <c r="M79" i="1"/>
  <c r="M76" i="1"/>
  <c r="M88" i="1"/>
  <c r="M90" i="1"/>
  <c r="M44" i="10"/>
  <c r="S44" i="10" s="1"/>
  <c r="M26" i="10"/>
  <c r="S26" i="10" s="1"/>
  <c r="M43" i="10"/>
  <c r="S43" i="10" s="1"/>
  <c r="M53" i="10"/>
  <c r="S53" i="10" s="1"/>
  <c r="M46" i="10"/>
  <c r="S46" i="10" s="1"/>
  <c r="M28" i="10"/>
  <c r="S28" i="10" s="1"/>
  <c r="M31" i="10"/>
  <c r="S31" i="10" s="1"/>
  <c r="M40" i="10"/>
  <c r="S40" i="10" s="1"/>
  <c r="M27" i="10"/>
  <c r="S27" i="10" s="1"/>
  <c r="M39" i="10"/>
  <c r="S39" i="10" s="1"/>
  <c r="M49" i="10"/>
  <c r="S49" i="10" s="1"/>
  <c r="M42" i="10"/>
  <c r="S42" i="10" s="1"/>
  <c r="M45" i="10"/>
  <c r="S45" i="10" s="1"/>
  <c r="M36" i="10"/>
  <c r="S36" i="10" s="1"/>
  <c r="M33" i="10"/>
  <c r="S33" i="10" s="1"/>
  <c r="M38" i="10"/>
  <c r="S38" i="10" s="1"/>
  <c r="M47" i="10"/>
  <c r="S47" i="10" s="1"/>
  <c r="M37" i="10"/>
  <c r="S37" i="10" s="1"/>
  <c r="M30" i="10"/>
  <c r="S30" i="10" s="1"/>
  <c r="M29" i="10"/>
  <c r="S29" i="10" s="1"/>
  <c r="M32" i="10"/>
  <c r="S32" i="10" s="1"/>
  <c r="M50" i="10"/>
  <c r="S50" i="10" s="1"/>
  <c r="M52" i="10"/>
  <c r="S52" i="10" s="1"/>
  <c r="M51" i="10"/>
  <c r="S51" i="10" s="1"/>
  <c r="M54" i="10"/>
  <c r="S54" i="10" s="1"/>
  <c r="M41" i="10"/>
  <c r="S41" i="10" s="1"/>
  <c r="M48" i="10"/>
  <c r="S48" i="10" s="1"/>
  <c r="M48" i="11"/>
  <c r="S48" i="11" s="1"/>
  <c r="M30" i="11"/>
  <c r="S30" i="11" s="1"/>
  <c r="M38" i="11"/>
  <c r="S38" i="11" s="1"/>
  <c r="M47" i="11"/>
  <c r="S47" i="11" s="1"/>
  <c r="M29" i="11"/>
  <c r="S29" i="11" s="1"/>
  <c r="M28" i="11"/>
  <c r="S28" i="11" s="1"/>
  <c r="M37" i="11"/>
  <c r="S37" i="11" s="1"/>
  <c r="M44" i="11"/>
  <c r="S44" i="11" s="1"/>
  <c r="M26" i="11"/>
  <c r="S26" i="11" s="1"/>
  <c r="M41" i="11"/>
  <c r="S41" i="11" s="1"/>
  <c r="M43" i="11"/>
  <c r="S43" i="11" s="1"/>
  <c r="M46" i="11"/>
  <c r="S46" i="11" s="1"/>
  <c r="M53" i="11"/>
  <c r="S53" i="11" s="1"/>
  <c r="M27" i="11"/>
  <c r="S27" i="11" s="1"/>
  <c r="M54" i="11"/>
  <c r="S54" i="11" s="1"/>
  <c r="M39" i="11"/>
  <c r="S39" i="11" s="1"/>
  <c r="M49" i="11"/>
  <c r="S49" i="11" s="1"/>
  <c r="M51" i="11"/>
  <c r="S51" i="11" s="1"/>
  <c r="M52" i="11"/>
  <c r="S52" i="11" s="1"/>
  <c r="M50" i="11"/>
  <c r="S50" i="11" s="1"/>
  <c r="M33" i="11"/>
  <c r="S33" i="11" s="1"/>
  <c r="M45" i="11"/>
  <c r="S45" i="11" s="1"/>
  <c r="M32" i="11"/>
  <c r="S32" i="11" s="1"/>
  <c r="M40" i="11"/>
  <c r="S40" i="11" s="1"/>
  <c r="M31" i="11"/>
  <c r="S31" i="11" s="1"/>
  <c r="M42" i="11"/>
  <c r="S42" i="11" s="1"/>
  <c r="M36" i="11"/>
  <c r="S36" i="11" s="1"/>
  <c r="M30" i="12"/>
  <c r="S30" i="12" s="1"/>
  <c r="M46" i="12"/>
  <c r="S46" i="12" s="1"/>
  <c r="M38" i="12"/>
  <c r="S38" i="12" s="1"/>
  <c r="M26" i="12"/>
  <c r="S26" i="12" s="1"/>
  <c r="M41" i="12"/>
  <c r="S41" i="12" s="1"/>
  <c r="M48" i="12"/>
  <c r="S48" i="12" s="1"/>
  <c r="M47" i="12"/>
  <c r="S47" i="12" s="1"/>
  <c r="M50" i="12"/>
  <c r="S50" i="12" s="1"/>
  <c r="M31" i="12"/>
  <c r="S31" i="12" s="1"/>
  <c r="M37" i="12"/>
  <c r="S37" i="12" s="1"/>
  <c r="M39" i="12"/>
  <c r="S39" i="12" s="1"/>
  <c r="M33" i="12"/>
  <c r="S33" i="12" s="1"/>
  <c r="M44" i="12"/>
  <c r="S44" i="12" s="1"/>
  <c r="M43" i="12"/>
  <c r="S43" i="12" s="1"/>
  <c r="M42" i="12"/>
  <c r="S42" i="12" s="1"/>
  <c r="M27" i="12"/>
  <c r="S27" i="12" s="1"/>
  <c r="M53" i="12"/>
  <c r="S53" i="12" s="1"/>
  <c r="M40" i="12"/>
  <c r="S40" i="12" s="1"/>
  <c r="M28" i="12"/>
  <c r="S28" i="12" s="1"/>
  <c r="M51" i="12"/>
  <c r="S51" i="12" s="1"/>
  <c r="M29" i="12"/>
  <c r="S29" i="12" s="1"/>
  <c r="M45" i="12"/>
  <c r="S45" i="12" s="1"/>
  <c r="M52" i="12"/>
  <c r="S52" i="12" s="1"/>
  <c r="M32" i="12"/>
  <c r="S32" i="12" s="1"/>
  <c r="M49" i="12"/>
  <c r="S49" i="12" s="1"/>
  <c r="M54" i="12"/>
  <c r="S54" i="12" s="1"/>
  <c r="M36" i="12"/>
  <c r="S36" i="12" s="1"/>
  <c r="M30" i="9"/>
  <c r="S30" i="9" s="1"/>
  <c r="M50" i="9"/>
  <c r="S50" i="9" s="1"/>
  <c r="M53" i="9"/>
  <c r="S53" i="9" s="1"/>
  <c r="M39" i="9"/>
  <c r="S39" i="9" s="1"/>
  <c r="M48" i="9"/>
  <c r="S48" i="9" s="1"/>
  <c r="M46" i="9"/>
  <c r="S46" i="9" s="1"/>
  <c r="M45" i="9"/>
  <c r="S45" i="9" s="1"/>
  <c r="M44" i="9"/>
  <c r="S44" i="9" s="1"/>
  <c r="M26" i="9"/>
  <c r="S26" i="9" s="1"/>
  <c r="M47" i="9"/>
  <c r="S47" i="9" s="1"/>
  <c r="M31" i="9"/>
  <c r="S31" i="9" s="1"/>
  <c r="M43" i="9"/>
  <c r="S43" i="9" s="1"/>
  <c r="M28" i="9"/>
  <c r="S28" i="9" s="1"/>
  <c r="M51" i="9"/>
  <c r="S51" i="9" s="1"/>
  <c r="M33" i="9"/>
  <c r="S33" i="9" s="1"/>
  <c r="M42" i="9"/>
  <c r="S42" i="9" s="1"/>
  <c r="M41" i="9"/>
  <c r="S41" i="9" s="1"/>
  <c r="M40" i="9"/>
  <c r="S40" i="9" s="1"/>
  <c r="M29" i="9"/>
  <c r="S29" i="9" s="1"/>
  <c r="M54" i="9"/>
  <c r="S54" i="9" s="1"/>
  <c r="M37" i="9"/>
  <c r="S37" i="9" s="1"/>
  <c r="M27" i="9"/>
  <c r="S27" i="9" s="1"/>
  <c r="M32" i="9"/>
  <c r="S32" i="9" s="1"/>
  <c r="M38" i="9"/>
  <c r="S38" i="9" s="1"/>
  <c r="M49" i="9"/>
  <c r="S49" i="9" s="1"/>
  <c r="M52" i="9"/>
  <c r="S52" i="9" s="1"/>
  <c r="M36" i="9"/>
  <c r="S36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Pierrick AUDUREAU</author>
  </authors>
  <commentList>
    <comment ref="B39" authorId="0" shapeId="0" xr:uid="{AD275E2F-232A-42E2-8E7F-067D2B8CE7E7}">
      <text>
        <r>
          <rPr>
            <sz val="9"/>
            <color indexed="81"/>
            <rFont val="Tahoma"/>
            <family val="2"/>
          </rPr>
          <t>Utilisation d’énergie primaire renouvelable, à l’exclusion des ressources d’énergie primaire renouvelable utilisées comme matières premières</t>
        </r>
      </text>
    </comment>
    <comment ref="B40" authorId="0" shapeId="0" xr:uid="{55385B64-6480-49DF-A7AC-52B7D69A47A9}">
      <text>
        <r>
          <rPr>
            <sz val="9"/>
            <color indexed="81"/>
            <rFont val="Tahoma"/>
            <family val="2"/>
          </rPr>
          <t>Utilisation de ressources d’énergie primaire renouvelable utilisées comme matières premières</t>
        </r>
      </text>
    </comment>
    <comment ref="B42" authorId="0" shapeId="0" xr:uid="{22CBFCF9-89B3-4B3B-BD52-0B6A0B1A0DBF}">
      <text>
        <r>
          <rPr>
            <sz val="9"/>
            <color indexed="81"/>
            <rFont val="Tahoma"/>
            <family val="2"/>
          </rPr>
          <t>Utilisation d’énergie primaire non renouvelable, à l’exclusion des ressources d’énergie primaire non renouvelable utilisées comme matières premières</t>
        </r>
      </text>
    </comment>
    <comment ref="B43" authorId="0" shapeId="0" xr:uid="{3AA99921-4069-4BD3-854A-E4BC1D4C6F36}">
      <text>
        <r>
          <rPr>
            <sz val="9"/>
            <color indexed="81"/>
            <rFont val="Tahoma"/>
            <family val="2"/>
          </rPr>
          <t>Utilisation de ressources d’énergie primaire non renouvelable utilisées comme matières premières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Pierrick AUDUREAU</author>
  </authors>
  <commentList>
    <comment ref="B39" authorId="0" shapeId="0" xr:uid="{16700C76-94AB-40D2-898E-D9777ADBE48A}">
      <text>
        <r>
          <rPr>
            <sz val="9"/>
            <color indexed="81"/>
            <rFont val="Tahoma"/>
            <family val="2"/>
          </rPr>
          <t>Utilisation d’énergie primaire renouvelable, à l’exclusion des ressources d’énergie primaire renouvelable utilisées comme matières premières</t>
        </r>
      </text>
    </comment>
    <comment ref="B40" authorId="0" shapeId="0" xr:uid="{021F0AD2-779E-4A6F-ADEB-B08D2BAF153B}">
      <text>
        <r>
          <rPr>
            <sz val="9"/>
            <color indexed="81"/>
            <rFont val="Tahoma"/>
            <family val="2"/>
          </rPr>
          <t>Utilisation de ressources d’énergie primaire renouvelable utilisées comme matières premières</t>
        </r>
      </text>
    </comment>
    <comment ref="B42" authorId="0" shapeId="0" xr:uid="{11F2F8A5-6E0F-4DD8-A3A6-0CAF9D3B1336}">
      <text>
        <r>
          <rPr>
            <sz val="9"/>
            <color indexed="81"/>
            <rFont val="Tahoma"/>
            <family val="2"/>
          </rPr>
          <t>Utilisation d’énergie primaire non renouvelable, à l’exclusion des ressources d’énergie primaire non renouvelable utilisées comme matières premières</t>
        </r>
      </text>
    </comment>
    <comment ref="B43" authorId="0" shapeId="0" xr:uid="{C2BCFE7B-16F8-4403-BDA8-A3F9CF05F741}">
      <text>
        <r>
          <rPr>
            <sz val="9"/>
            <color indexed="81"/>
            <rFont val="Tahoma"/>
            <family val="2"/>
          </rPr>
          <t>Utilisation de ressources d’énergie primaire non renouvelable utilisées comme matières premières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Pierrick AUDUREAU</author>
  </authors>
  <commentList>
    <comment ref="B39" authorId="0" shapeId="0" xr:uid="{F4FF9E1E-F07B-4DFB-9BA2-72016547A90F}">
      <text>
        <r>
          <rPr>
            <sz val="9"/>
            <color indexed="81"/>
            <rFont val="Tahoma"/>
            <family val="2"/>
          </rPr>
          <t>Utilisation d’énergie primaire renouvelable, à l’exclusion des ressources d’énergie primaire renouvelable utilisées comme matières premières</t>
        </r>
      </text>
    </comment>
    <comment ref="B40" authorId="0" shapeId="0" xr:uid="{64FC7E8F-F430-467D-AB9F-CB4E03BF81D6}">
      <text>
        <r>
          <rPr>
            <sz val="9"/>
            <color indexed="81"/>
            <rFont val="Tahoma"/>
            <family val="2"/>
          </rPr>
          <t>Utilisation de ressources d’énergie primaire renouvelable utilisées comme matières premières</t>
        </r>
      </text>
    </comment>
    <comment ref="B42" authorId="0" shapeId="0" xr:uid="{10B723F9-A6AB-4D33-87D4-9C08E0C91984}">
      <text>
        <r>
          <rPr>
            <sz val="9"/>
            <color indexed="81"/>
            <rFont val="Tahoma"/>
            <family val="2"/>
          </rPr>
          <t>Utilisation d’énergie primaire non renouvelable, à l’exclusion des ressources d’énergie primaire non renouvelable utilisées comme matières premières</t>
        </r>
      </text>
    </comment>
    <comment ref="B43" authorId="0" shapeId="0" xr:uid="{6BC36FC6-42A1-432E-95E0-048232D920B1}">
      <text>
        <r>
          <rPr>
            <sz val="9"/>
            <color indexed="81"/>
            <rFont val="Tahoma"/>
            <family val="2"/>
          </rPr>
          <t>Utilisation de ressources d’énergie primaire non renouvelable utilisées comme matières premières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Pierrick AUDUREAU</author>
  </authors>
  <commentList>
    <comment ref="B39" authorId="0" shapeId="0" xr:uid="{D570445A-2FDD-42D8-82B5-BF30A001FA7F}">
      <text>
        <r>
          <rPr>
            <sz val="9"/>
            <color indexed="81"/>
            <rFont val="Tahoma"/>
            <family val="2"/>
          </rPr>
          <t>Utilisation d’énergie primaire renouvelable, à l’exclusion des ressources d’énergie primaire renouvelable utilisées comme matières premières</t>
        </r>
      </text>
    </comment>
    <comment ref="B40" authorId="0" shapeId="0" xr:uid="{70A3D667-07FF-4AF9-9FE4-F5D36B8416EC}">
      <text>
        <r>
          <rPr>
            <sz val="9"/>
            <color indexed="81"/>
            <rFont val="Tahoma"/>
            <family val="2"/>
          </rPr>
          <t>Utilisation de ressources d’énergie primaire renouvelable utilisées comme matières premières</t>
        </r>
      </text>
    </comment>
    <comment ref="B42" authorId="0" shapeId="0" xr:uid="{95D14E1D-323B-418C-931A-3B6E7AA6EDA7}">
      <text>
        <r>
          <rPr>
            <sz val="9"/>
            <color indexed="81"/>
            <rFont val="Tahoma"/>
            <family val="2"/>
          </rPr>
          <t>Utilisation d’énergie primaire non renouvelable, à l’exclusion des ressources d’énergie primaire non renouvelable utilisées comme matières premières</t>
        </r>
      </text>
    </comment>
    <comment ref="B43" authorId="0" shapeId="0" xr:uid="{8558A9FA-B0F6-4CA6-90BF-E8FEBACCAB19}">
      <text>
        <r>
          <rPr>
            <sz val="9"/>
            <color indexed="81"/>
            <rFont val="Tahoma"/>
            <family val="2"/>
          </rPr>
          <t>Utilisation de ressources d’énergie primaire non renouvelable utilisées comme matières premières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Pierrick AUDUREAU</author>
  </authors>
  <commentList>
    <comment ref="B39" authorId="0" shapeId="0" xr:uid="{396A7A93-B36E-47A8-B84E-3F4E1D7063B7}">
      <text>
        <r>
          <rPr>
            <sz val="9"/>
            <color indexed="81"/>
            <rFont val="Tahoma"/>
            <family val="2"/>
          </rPr>
          <t>Utilisation d’énergie primaire renouvelable, à l’exclusion des ressources d’énergie primaire renouvelable utilisées comme matières premières</t>
        </r>
      </text>
    </comment>
    <comment ref="B40" authorId="0" shapeId="0" xr:uid="{A043C7FF-4983-40A7-89BA-2F945CB56F46}">
      <text>
        <r>
          <rPr>
            <sz val="9"/>
            <color indexed="81"/>
            <rFont val="Tahoma"/>
            <family val="2"/>
          </rPr>
          <t>Utilisation de ressources d’énergie primaire renouvelable utilisées comme matières premières</t>
        </r>
      </text>
    </comment>
    <comment ref="B42" authorId="0" shapeId="0" xr:uid="{8DDD6F65-778C-4CC4-8373-EFEFFC8C8FB3}">
      <text>
        <r>
          <rPr>
            <sz val="9"/>
            <color indexed="81"/>
            <rFont val="Tahoma"/>
            <family val="2"/>
          </rPr>
          <t>Utilisation d’énergie primaire non renouvelable, à l’exclusion des ressources d’énergie primaire non renouvelable utilisées comme matières premières</t>
        </r>
      </text>
    </comment>
    <comment ref="B43" authorId="0" shapeId="0" xr:uid="{518AF894-42FE-468E-9CF1-142FACCD74E8}">
      <text>
        <r>
          <rPr>
            <sz val="9"/>
            <color indexed="81"/>
            <rFont val="Tahoma"/>
            <family val="2"/>
          </rPr>
          <t>Utilisation de ressources d’énergie primaire non renouvelable utilisées comme matières premières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Pierrick AUDUREAU</author>
  </authors>
  <commentList>
    <comment ref="B39" authorId="0" shapeId="0" xr:uid="{A5CB6915-6B51-4B81-8F21-16011BC72CBD}">
      <text>
        <r>
          <rPr>
            <sz val="9"/>
            <color indexed="81"/>
            <rFont val="Tahoma"/>
            <family val="2"/>
          </rPr>
          <t>Utilisation d’énergie primaire renouvelable, à l’exclusion des ressources d’énergie primaire renouvelable utilisées comme matières premières</t>
        </r>
      </text>
    </comment>
    <comment ref="B40" authorId="0" shapeId="0" xr:uid="{A90945E0-7E38-47FE-A2B7-4A44AD932106}">
      <text>
        <r>
          <rPr>
            <sz val="9"/>
            <color indexed="81"/>
            <rFont val="Tahoma"/>
            <family val="2"/>
          </rPr>
          <t>Utilisation de ressources d’énergie primaire renouvelable utilisées comme matières premières</t>
        </r>
      </text>
    </comment>
    <comment ref="B42" authorId="0" shapeId="0" xr:uid="{566CB0AD-578A-42D1-B818-6C36CE1115DE}">
      <text>
        <r>
          <rPr>
            <sz val="9"/>
            <color indexed="81"/>
            <rFont val="Tahoma"/>
            <family val="2"/>
          </rPr>
          <t>Utilisation d’énergie primaire non renouvelable, à l’exclusion des ressources d’énergie primaire non renouvelable utilisées comme matières premières</t>
        </r>
      </text>
    </comment>
    <comment ref="B43" authorId="0" shapeId="0" xr:uid="{593ABDDD-BFBF-4741-9C9D-4739C904C589}">
      <text>
        <r>
          <rPr>
            <sz val="9"/>
            <color indexed="81"/>
            <rFont val="Tahoma"/>
            <family val="2"/>
          </rPr>
          <t>Utilisation de ressources d’énergie primaire non renouvelable utilisées comme matières premières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Pierrick AUDUREAU</author>
  </authors>
  <commentList>
    <comment ref="B40" authorId="0" shapeId="0" xr:uid="{DB42B2FD-613A-42B5-81B9-CB5CAB67500C}">
      <text>
        <r>
          <rPr>
            <sz val="9"/>
            <color indexed="81"/>
            <rFont val="Tahoma"/>
            <family val="2"/>
          </rPr>
          <t>Utilisation d’énergie primaire renouvelable, à l’exclusion des ressources d’énergie primaire renouvelable utilisées comme matières premières</t>
        </r>
      </text>
    </comment>
    <comment ref="B41" authorId="0" shapeId="0" xr:uid="{9688623C-1923-490F-A5A6-E0FE23559493}">
      <text>
        <r>
          <rPr>
            <sz val="9"/>
            <color indexed="81"/>
            <rFont val="Tahoma"/>
            <family val="2"/>
          </rPr>
          <t>Utilisation de ressources d’énergie primaire renouvelable utilisées comme matières premières</t>
        </r>
      </text>
    </comment>
    <comment ref="B43" authorId="0" shapeId="0" xr:uid="{4580BE65-C209-4737-9A28-E0BBA59EDE12}">
      <text>
        <r>
          <rPr>
            <sz val="9"/>
            <color indexed="81"/>
            <rFont val="Tahoma"/>
            <family val="2"/>
          </rPr>
          <t>Utilisation d’énergie primaire non renouvelable, à l’exclusion des ressources d’énergie primaire non renouvelable utilisées comme matières premières</t>
        </r>
      </text>
    </comment>
    <comment ref="B44" authorId="0" shapeId="0" xr:uid="{B9029E61-5D76-4BEF-9BFA-FE3508EE0CF3}">
      <text>
        <r>
          <rPr>
            <sz val="9"/>
            <color indexed="81"/>
            <rFont val="Tahoma"/>
            <family val="2"/>
          </rPr>
          <t>Utilisation de ressources d’énergie primaire non renouvelable utilisées comme matières premières</t>
        </r>
      </text>
    </comment>
    <comment ref="B75" authorId="0" shapeId="0" xr:uid="{1224F38F-8C1A-454B-8131-834C85854476}">
      <text>
        <r>
          <rPr>
            <sz val="9"/>
            <color indexed="81"/>
            <rFont val="Tahoma"/>
            <family val="2"/>
          </rPr>
          <t>Utilisation d’énergie primaire renouvelable, à l’exclusion des ressources d’énergie primaire renouvelable utilisées comme matières premières</t>
        </r>
      </text>
    </comment>
    <comment ref="B76" authorId="0" shapeId="0" xr:uid="{F118C667-C070-44F6-A954-889A1BA61911}">
      <text>
        <r>
          <rPr>
            <sz val="9"/>
            <color indexed="81"/>
            <rFont val="Tahoma"/>
            <family val="2"/>
          </rPr>
          <t>Utilisation de ressources d’énergie primaire renouvelable utilisées comme matières premières</t>
        </r>
      </text>
    </comment>
    <comment ref="B78" authorId="0" shapeId="0" xr:uid="{29583DD7-5EDC-4836-BEB4-1C767BDFBB4D}">
      <text>
        <r>
          <rPr>
            <sz val="9"/>
            <color indexed="81"/>
            <rFont val="Tahoma"/>
            <family val="2"/>
          </rPr>
          <t>Utilisation d’énergie primaire non renouvelable, à l’exclusion des ressources d’énergie primaire non renouvelable utilisées comme matières premières</t>
        </r>
      </text>
    </comment>
    <comment ref="B79" authorId="0" shapeId="0" xr:uid="{11DDB17D-A8DA-4608-B69C-3651CB5F1F41}">
      <text>
        <r>
          <rPr>
            <sz val="9"/>
            <color indexed="81"/>
            <rFont val="Tahoma"/>
            <family val="2"/>
          </rPr>
          <t>Utilisation de ressources d’énergie primaire non renouvelable utilisées comme matières premières</t>
        </r>
      </text>
    </comment>
  </commentList>
</comments>
</file>

<file path=xl/sharedStrings.xml><?xml version="1.0" encoding="utf-8"?>
<sst xmlns="http://schemas.openxmlformats.org/spreadsheetml/2006/main" count="1508" uniqueCount="225">
  <si>
    <t>Distribution</t>
  </si>
  <si>
    <t>Installation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</si>
  <si>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</si>
  <si>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</si>
  <si>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</si>
  <si>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</si>
  <si>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</si>
  <si>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</si>
  <si>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</si>
  <si>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</si>
  <si>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</si>
  <si>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</si>
  <si>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</si>
  <si>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</si>
  <si>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</si>
  <si>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</si>
  <si>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</si>
  <si>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</si>
  <si>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D</t>
  </si>
  <si>
    <t>Reference product of the range (Flair 325)</t>
  </si>
  <si>
    <t>Product considered</t>
  </si>
  <si>
    <t>Masse without packaging (kg)</t>
  </si>
  <si>
    <t>Masse of the packaging (kg)</t>
  </si>
  <si>
    <t>Type of building</t>
  </si>
  <si>
    <t>Single-family dwelling (Individual house)</t>
  </si>
  <si>
    <t>Air flow rate (m3/h)</t>
  </si>
  <si>
    <t>P elec_Qpeak (W), at loss pressure</t>
  </si>
  <si>
    <t>Pelec_mean (W), at loss pressure</t>
  </si>
  <si>
    <t>Number of hour per day at peak air flow (h)</t>
  </si>
  <si>
    <t>Basic airflow rate (m3/h)*</t>
  </si>
  <si>
    <t>Peak airflow rate (m3/h)*</t>
  </si>
  <si>
    <t>*It depends on the type of builing and the rooms (number of rooms and type of rooms). For Type 4 house with 2 bathroom and 1 toilet, the basic and peak airflow rates are respectively 135 m3/h and 210 m3/h in France</t>
  </si>
  <si>
    <t>P elec_Qbase (W), at loss pressure</t>
  </si>
  <si>
    <t>Pressure loss (Pa)</t>
  </si>
  <si>
    <t>Holydays mode</t>
  </si>
  <si>
    <t>Cc (pressure of use based on real needs)</t>
  </si>
  <si>
    <t>Energy saving</t>
  </si>
  <si>
    <t>Reference lifetime of the product (years)</t>
  </si>
  <si>
    <t>Average annual operating time (hours)</t>
  </si>
  <si>
    <t>Energy consumption necessary during the reference lifetime of the product (kWh)</t>
  </si>
  <si>
    <t>Pre heating battery (kWh)**</t>
  </si>
  <si>
    <t>**This consumption is assumed to be negligible (0 kWh)</t>
  </si>
  <si>
    <t>***In bidirectional flow with exchanger, the electrical power absorbed by the electrical batteries must be taken into account with an operating time of 400 hours =&gt; C_battery = P_elec_battery x 400 / 1000</t>
  </si>
  <si>
    <t>Power of the electric heating battery (W)*** (0 if no heating battery)</t>
  </si>
  <si>
    <t>For more information, see PSR-0008 available here : http://www.pep-ecopassport.org/create-a-pep/produce-a-lca/</t>
  </si>
  <si>
    <t>Cells to modify</t>
  </si>
  <si>
    <t>Cells with reference values</t>
  </si>
  <si>
    <t>Reference of Environmental Impacts at the declared unit scale. Reference product is Flair 325.
(Don't modify!)</t>
  </si>
  <si>
    <t>Reference of Environmental Impacts at the functional unit scale. Reference product is Flair 325.
(Don't modify!)</t>
  </si>
  <si>
    <r>
      <t xml:space="preserve">In order to get the environmental impact values of another product of the reference product, </t>
    </r>
    <r>
      <rPr>
        <b/>
        <sz val="11"/>
        <rFont val="Calibri"/>
        <family val="2"/>
        <scheme val="minor"/>
      </rPr>
      <t>please complete the orange cells</t>
    </r>
    <r>
      <rPr>
        <sz val="1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The table of environmental indicators (bellow) will then be automatically updated with the corresponding impact values.</t>
    </r>
  </si>
  <si>
    <t>Flair 400</t>
  </si>
  <si>
    <t xml:space="preserve">Calculation: </t>
  </si>
  <si>
    <t>Analyser</t>
  </si>
  <si>
    <t xml:space="preserve">Results: </t>
  </si>
  <si>
    <t>Étude d'impact</t>
  </si>
  <si>
    <t xml:space="preserve">Product: </t>
  </si>
  <si>
    <t>1 p 1 Produit (décomposition modules) (du projet PEP_Brink_VMC_Double_Flux)</t>
  </si>
  <si>
    <t xml:space="preserve">Méthode: </t>
  </si>
  <si>
    <t>Methode PEP ecopassport ed3_Ev-DEC 2.07_ei3.6_SP91 V2.07</t>
  </si>
  <si>
    <t xml:space="preserve">Indicateur: </t>
  </si>
  <si>
    <t>Caractérisation</t>
  </si>
  <si>
    <t xml:space="preserve">Skip categories: </t>
  </si>
  <si>
    <t>Jamais</t>
  </si>
  <si>
    <t xml:space="preserve">Exclure les processus d'infrastructure: </t>
  </si>
  <si>
    <t>Oui</t>
  </si>
  <si>
    <t xml:space="preserve">Exclure les émissions à long terme: </t>
  </si>
  <si>
    <t xml:space="preserve">Sorted on item: </t>
  </si>
  <si>
    <t>Catégorie d'impact</t>
  </si>
  <si>
    <t xml:space="preserve">Sort order: </t>
  </si>
  <si>
    <t>Croissant</t>
  </si>
  <si>
    <t>Unité</t>
  </si>
  <si>
    <t>Total</t>
  </si>
  <si>
    <t>1 Produit (décomposition modules)</t>
  </si>
  <si>
    <t>Global Warming</t>
  </si>
  <si>
    <t>kg CO2 eq</t>
  </si>
  <si>
    <t>Ozone Depletion</t>
  </si>
  <si>
    <t>kg CFC-11 eq</t>
  </si>
  <si>
    <t>Acidification for soil and water</t>
  </si>
  <si>
    <t>kg SO2 eq</t>
  </si>
  <si>
    <t>Eutrophication</t>
  </si>
  <si>
    <t>kg PO4--- eq</t>
  </si>
  <si>
    <t>Photochemical ozone creation</t>
  </si>
  <si>
    <t>kg C2H4 eq</t>
  </si>
  <si>
    <t>Depletion of abiotic resources -elements</t>
  </si>
  <si>
    <t>kg Sb eq</t>
  </si>
  <si>
    <t>Depletion of abiotic resources -fossil</t>
  </si>
  <si>
    <t>MJ, net CV</t>
  </si>
  <si>
    <t>Water pollution</t>
  </si>
  <si>
    <t>m3</t>
  </si>
  <si>
    <t>Air pollution</t>
  </si>
  <si>
    <t>Renewable primary energy excl. RM</t>
  </si>
  <si>
    <t>Renewable primary energy used as RM</t>
  </si>
  <si>
    <t>Total renewable primary energy</t>
  </si>
  <si>
    <t>Non renewable primary energy excl. RM</t>
  </si>
  <si>
    <t>Non renewable primary energy used as RM</t>
  </si>
  <si>
    <t>Total non renewable primary energy</t>
  </si>
  <si>
    <t>Use of secondary material</t>
  </si>
  <si>
    <t>kg</t>
  </si>
  <si>
    <t>Use of renewable secondary fuels</t>
  </si>
  <si>
    <t>Use of non renewable secondary fuels</t>
  </si>
  <si>
    <t>Net use of fresh water</t>
  </si>
  <si>
    <t>Hazardous waste disposed</t>
  </si>
  <si>
    <t>Non hazardous waste disposed</t>
  </si>
  <si>
    <t>Radioactive waste disposed</t>
  </si>
  <si>
    <t>Components for re-use</t>
  </si>
  <si>
    <t>Materials for recycling</t>
  </si>
  <si>
    <t>Materials for energy recovery</t>
  </si>
  <si>
    <t>Exported energy</t>
  </si>
  <si>
    <t>MJ</t>
  </si>
  <si>
    <t>Total primary energy</t>
  </si>
  <si>
    <t>Air Flow (m3/h)</t>
  </si>
  <si>
    <t>Flair 225</t>
  </si>
  <si>
    <t>Global Warming - total (kg CO2 eq)</t>
  </si>
  <si>
    <t>Mandatory indicators</t>
  </si>
  <si>
    <t>Manufacturing</t>
  </si>
  <si>
    <t>Use</t>
  </si>
  <si>
    <t>End of life</t>
  </si>
  <si>
    <t>Total life cycle</t>
  </si>
  <si>
    <t>Beyond the life cycle</t>
  </si>
  <si>
    <t>Optional indicators</t>
  </si>
  <si>
    <t>Ozone Depletion (kg CFC-11 eq)</t>
  </si>
  <si>
    <t>Acidification for soil and water (kg SO2 eq)</t>
  </si>
  <si>
    <r>
      <t>Eutrophication (kg PO</t>
    </r>
    <r>
      <rPr>
        <vertAlign val="subscript"/>
        <sz val="9"/>
        <color rgb="FFFFFFFF"/>
        <rFont val="Calibri"/>
        <family val="2"/>
        <scheme val="minor"/>
      </rPr>
      <t>4</t>
    </r>
    <r>
      <rPr>
        <vertAlign val="superscript"/>
        <sz val="9"/>
        <color rgb="FFFFFFFF"/>
        <rFont val="Calibri"/>
        <family val="2"/>
        <scheme val="minor"/>
      </rPr>
      <t>3-</t>
    </r>
    <r>
      <rPr>
        <sz val="9"/>
        <color rgb="FFFFFFFF"/>
        <rFont val="Calibri"/>
        <family val="2"/>
        <scheme val="minor"/>
      </rPr>
      <t xml:space="preserve"> eq)</t>
    </r>
  </si>
  <si>
    <t>Photochemical ozone creation (kg C2H4 eq)</t>
  </si>
  <si>
    <t>Depletion of abiotic resources -elements (kg Sb eq)</t>
  </si>
  <si>
    <t>Total primary energy (MJ)</t>
  </si>
  <si>
    <r>
      <t>Net use of fresh water (m</t>
    </r>
    <r>
      <rPr>
        <vertAlign val="superscript"/>
        <sz val="9"/>
        <color rgb="FFFFFFFF"/>
        <rFont val="Calibri"/>
        <family val="2"/>
        <scheme val="minor"/>
      </rPr>
      <t>3</t>
    </r>
    <r>
      <rPr>
        <sz val="9"/>
        <color rgb="FFFFFFFF"/>
        <rFont val="Calibri"/>
        <family val="2"/>
        <scheme val="minor"/>
      </rPr>
      <t>)</t>
    </r>
  </si>
  <si>
    <t>Depletion of abiotic resources -fossil (MJ)</t>
  </si>
  <si>
    <r>
      <t>Water pollution (m</t>
    </r>
    <r>
      <rPr>
        <vertAlign val="superscript"/>
        <sz val="9"/>
        <color rgb="FFFFFFFF"/>
        <rFont val="Calibri"/>
        <family val="2"/>
        <scheme val="minor"/>
      </rPr>
      <t>3</t>
    </r>
    <r>
      <rPr>
        <sz val="9"/>
        <color rgb="FFFFFFFF"/>
        <rFont val="Calibri"/>
        <family val="2"/>
        <scheme val="minor"/>
      </rPr>
      <t>)</t>
    </r>
  </si>
  <si>
    <r>
      <t>Air pollution (m</t>
    </r>
    <r>
      <rPr>
        <vertAlign val="superscript"/>
        <sz val="9"/>
        <color rgb="FFFFFFFF"/>
        <rFont val="Calibri"/>
        <family val="2"/>
        <scheme val="minor"/>
      </rPr>
      <t>3</t>
    </r>
    <r>
      <rPr>
        <sz val="9"/>
        <color rgb="FFFFFFFF"/>
        <rFont val="Calibri"/>
        <family val="2"/>
        <scheme val="minor"/>
      </rPr>
      <t>)</t>
    </r>
  </si>
  <si>
    <t>Renewable primary energy excl. RM (MJ)</t>
  </si>
  <si>
    <t>Renewable primary energy used as RM (MJ)</t>
  </si>
  <si>
    <t>Total renewable primary energy (MJ)</t>
  </si>
  <si>
    <t>Non renewable primary energy excl. RM (MJ)</t>
  </si>
  <si>
    <t>Non renewable primary energy used as RM (MJ)</t>
  </si>
  <si>
    <t>Total non renewable primary energy (MJ)</t>
  </si>
  <si>
    <t>Use of secondary material (kg)</t>
  </si>
  <si>
    <t>Use of renewable secondary fuels (MJ)</t>
  </si>
  <si>
    <t>Use of non renewable secondary fuels (MJ)</t>
  </si>
  <si>
    <t>Hazardous waste disposed (kg)</t>
  </si>
  <si>
    <t>Non hazardous waste disposed (kg)</t>
  </si>
  <si>
    <t>Radioactive waste disposed (kg)</t>
  </si>
  <si>
    <t>Components for re-use (kg)</t>
  </si>
  <si>
    <t>Materials for recycling (kg)</t>
  </si>
  <si>
    <t>Materials for energy recovery (kg)</t>
  </si>
  <si>
    <t>Exported energy (MJ)</t>
  </si>
  <si>
    <t>NA**</t>
  </si>
  <si>
    <t>**NA : Not Applicable (not estimated)</t>
  </si>
  <si>
    <t>Masse without packaging and supports (kg)</t>
  </si>
  <si>
    <t>1 p A1 MATIERE PREMIERE (du projet PEP_Brink_VMC_Double_Flux)</t>
  </si>
  <si>
    <t>A1 MATIERE PREMIERE</t>
  </si>
  <si>
    <t>PET | production {RER} | raw</t>
  </si>
  <si>
    <t>HIPS | production {RER} | raw</t>
  </si>
  <si>
    <t>Steel, galvanized | market {GLO} | metal working {RER} - No loss</t>
  </si>
  <si>
    <t>ABS | market {GLO} | injection moulding {RER}</t>
  </si>
  <si>
    <t>PS, slab with graphite | production {CH}</t>
  </si>
  <si>
    <t>Filter, VMC</t>
  </si>
  <si>
    <t>Stainless Steel | market {GLO} | metal working {RER}</t>
  </si>
  <si>
    <t>PP | market {GLO} | injection moulding {RER}</t>
  </si>
  <si>
    <t>Copper | market {GLO} | metal working {RER}</t>
  </si>
  <si>
    <t>Steel | market {GLO} | metal working {RER}</t>
  </si>
  <si>
    <t>Electronic cable | production {GLO}</t>
  </si>
  <si>
    <t>PCB, mounted | market {GLO} | mass</t>
  </si>
  <si>
    <t>Liquid crystal display, unmounted {GLO}| market for | Cut-off, U</t>
  </si>
  <si>
    <t>Fan, VMC</t>
  </si>
  <si>
    <t>Duct_Connectors</t>
  </si>
  <si>
    <t>EPDM | production {RER}</t>
  </si>
  <si>
    <t>Tempeature Sensor</t>
  </si>
  <si>
    <t>Reference of Environmental Impacts at the declared unit scale. Reference product is Flair 400
(Don't modify!)</t>
  </si>
  <si>
    <t>Reference of Environmental Impacts at the functional unit scale. Reference product is Flair 400.
(Don't modify!)</t>
  </si>
  <si>
    <t>Reference of Environmental Impacts at the declared unit scale. Reference product is Flair 225
(Don't modify!)</t>
  </si>
  <si>
    <t>Reference of Environmental Impacts at the functional unit scale. Reference product is Flair 225
(Don't modify!)</t>
  </si>
  <si>
    <t>Impacts per m3/h of treated air</t>
  </si>
  <si>
    <t>Impacts per product</t>
  </si>
  <si>
    <t>Don't modify the cells (used for calculation)</t>
  </si>
  <si>
    <t>Masse of the packaging (kg)****</t>
  </si>
  <si>
    <t>**** when a package is reused for another product, divide the mass per the number of reuse</t>
  </si>
  <si>
    <t>Cells with automatic calculated values</t>
  </si>
  <si>
    <t>Reference product of the range (Flair 325) - table for Declared Unit Flair 400</t>
  </si>
  <si>
    <t>Reference product of the range (Flair 325) - table for Declared Unit Flair 225</t>
  </si>
  <si>
    <t>_A1 MATIERE PREMIERE</t>
  </si>
  <si>
    <t>_A2 TRANSPORT MATIERE PREMIERE</t>
  </si>
  <si>
    <t>_A3 FABRICATION</t>
  </si>
  <si>
    <t>_A4 TRANSPORT PRODUIT EMBALLE</t>
  </si>
  <si>
    <t>_A5_INSTALLATION</t>
  </si>
  <si>
    <t>_B1_UTILISATION</t>
  </si>
  <si>
    <t>_B2_MAINTENANCE</t>
  </si>
  <si>
    <t>_B3_REPARATION</t>
  </si>
  <si>
    <t>_B4_REMPLACEMENT</t>
  </si>
  <si>
    <t>_B5_REHABILITATION</t>
  </si>
  <si>
    <t>_B6_CONSO_ENERGIE</t>
  </si>
  <si>
    <t>_B7_CONSO_EAU</t>
  </si>
  <si>
    <t>_C1_DESINSTALLATION</t>
  </si>
  <si>
    <t>_C2 TRANSPORT DECHET</t>
  </si>
  <si>
    <t>_C3_TRAITEMENT DECHETS</t>
  </si>
  <si>
    <t>_C4_ELIMINATION</t>
  </si>
  <si>
    <t>unit</t>
  </si>
  <si>
    <t>End of Life</t>
  </si>
  <si>
    <t>Global warming</t>
  </si>
  <si>
    <t>kg.equivalent.CO2</t>
  </si>
  <si>
    <t>Ozone depletion</t>
  </si>
  <si>
    <t>kg.equivalent.CFC-11</t>
  </si>
  <si>
    <t>Acidification of soil and water</t>
  </si>
  <si>
    <t>kg.equivalent.SO2</t>
  </si>
  <si>
    <t>Water eutrophication</t>
  </si>
  <si>
    <t>kg.equivalent.P04 3-</t>
  </si>
  <si>
    <t>Photochemical Ozone formation</t>
  </si>
  <si>
    <t>kg.equivalent.C2H4</t>
  </si>
  <si>
    <t>Depletion of abiotic resources - elements</t>
  </si>
  <si>
    <t>kg.equivalent.Sb</t>
  </si>
  <si>
    <t>Depletion of abiotic resources - fossil fuelss</t>
  </si>
  <si>
    <t>Use of renewable primary energy, excluding renewable primary energy resources used as raw materials</t>
  </si>
  <si>
    <t>Use of renewable primary energy resources used as raw materials</t>
  </si>
  <si>
    <t>Total use of renewable primary energy resources (primary energy and primary energy resources used as raw materials)</t>
  </si>
  <si>
    <t>Use of non-renewable primary energy, excluding non-renewable primary energy resources used as raw materials</t>
  </si>
  <si>
    <t>Use of non-renewable primary energy resources used as raw materials</t>
  </si>
  <si>
    <t>Total use of non-renewable primary energy resources (primary energy and primary energy resources used as raw materials)</t>
  </si>
  <si>
    <t>Use of secondary materials</t>
  </si>
  <si>
    <t>Use of non-renewable secondary fuels</t>
  </si>
  <si>
    <t>Hazardous waste disposed of</t>
  </si>
  <si>
    <t>Non-hazardous waste disposed of</t>
  </si>
  <si>
    <t>Radioactive waste disposed of</t>
  </si>
  <si>
    <t>MJ by energy vector</t>
  </si>
  <si>
    <t>Total use of primary energy during the life cycle</t>
  </si>
  <si>
    <t>For PEP Ecopassport import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</si>
</sst>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FFFFFF"/>
      <name val="Calibri"/>
      <family val="2"/>
      <scheme val="minor"/>
    </font>
    <font>
      <vertAlign val="subscript"/>
      <sz val="9"/>
      <color rgb="FFFFFFFF"/>
      <name val="Calibri"/>
      <family val="2"/>
      <scheme val="minor"/>
    </font>
    <font>
      <vertAlign val="superscript"/>
      <sz val="9"/>
      <color rgb="FFFFFFFF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2B6120"/>
        <bgColor indexed="64"/>
      </patternFill>
    </fill>
    <fill>
      <patternFill patternType="solid">
        <fgColor rgb="FFAFCA0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2" borderId="3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5" borderId="0" xfId="0" applyFill="1"/>
    <xf numFmtId="11" fontId="4" fillId="4" borderId="6" xfId="0" applyNumberFormat="1" applyFont="1" applyFill="1" applyBorder="1" applyAlignment="1">
      <alignment horizontal="center" vertical="center" wrapText="1"/>
    </xf>
    <xf numFmtId="11" fontId="4" fillId="3" borderId="6" xfId="0" applyNumberFormat="1" applyFont="1" applyFill="1" applyBorder="1" applyAlignment="1">
      <alignment horizontal="center" vertical="center" wrapText="1"/>
    </xf>
    <xf numFmtId="11" fontId="2" fillId="0" borderId="6" xfId="0" applyNumberFormat="1" applyFont="1" applyBorder="1" applyAlignment="1">
      <alignment horizontal="center" vertical="center" wrapText="1"/>
    </xf>
    <xf numFmtId="11" fontId="4" fillId="0" borderId="6" xfId="0" applyNumberFormat="1" applyFont="1" applyBorder="1" applyAlignment="1">
      <alignment horizontal="center" vertical="center" wrapText="1"/>
    </xf>
    <xf numFmtId="11" fontId="2" fillId="0" borderId="5" xfId="0" applyNumberFormat="1" applyFont="1" applyBorder="1" applyAlignment="1">
      <alignment horizontal="center" vertical="center" wrapText="1"/>
    </xf>
    <xf numFmtId="11" fontId="4" fillId="3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1" fontId="2" fillId="0" borderId="5" xfId="0" applyNumberFormat="1" applyFont="1" applyBorder="1" applyAlignment="1" applyProtection="1">
      <alignment horizontal="center" vertical="center" wrapText="1"/>
      <protection hidden="1"/>
    </xf>
    <xf numFmtId="11" fontId="2" fillId="0" borderId="1" xfId="0" applyNumberFormat="1" applyFont="1" applyBorder="1" applyAlignment="1" applyProtection="1">
      <alignment horizontal="center" vertical="center" wrapText="1"/>
      <protection hidden="1"/>
    </xf>
    <xf numFmtId="11" fontId="2" fillId="0" borderId="13" xfId="0" applyNumberFormat="1" applyFont="1" applyBorder="1" applyAlignment="1" applyProtection="1">
      <alignment horizontal="center" vertical="center" wrapText="1"/>
      <protection hidden="1"/>
    </xf>
    <xf numFmtId="11" fontId="4" fillId="3" borderId="14" xfId="0" applyNumberFormat="1" applyFont="1" applyFill="1" applyBorder="1" applyAlignment="1" applyProtection="1">
      <alignment horizontal="center" vertical="center" wrapText="1"/>
      <protection hidden="1"/>
    </xf>
    <xf numFmtId="11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1" fontId="4" fillId="4" borderId="15" xfId="0" applyNumberFormat="1" applyFont="1" applyFill="1" applyBorder="1" applyAlignment="1" applyProtection="1">
      <alignment horizontal="center" vertical="center" wrapText="1"/>
      <protection hidden="1"/>
    </xf>
    <xf numFmtId="11" fontId="2" fillId="0" borderId="6" xfId="0" applyNumberFormat="1" applyFont="1" applyBorder="1" applyAlignment="1" applyProtection="1">
      <alignment horizontal="center" vertical="center" wrapText="1"/>
      <protection hidden="1"/>
    </xf>
    <xf numFmtId="11" fontId="2" fillId="0" borderId="15" xfId="0" applyNumberFormat="1" applyFont="1" applyBorder="1" applyAlignment="1" applyProtection="1">
      <alignment horizontal="center" vertical="center" wrapText="1"/>
      <protection hidden="1"/>
    </xf>
    <xf numFmtId="11" fontId="4" fillId="0" borderId="6" xfId="0" applyNumberFormat="1" applyFont="1" applyBorder="1" applyAlignment="1" applyProtection="1">
      <alignment horizontal="center" vertical="center" wrapText="1"/>
      <protection hidden="1"/>
    </xf>
    <xf numFmtId="0" fontId="0" fillId="5" borderId="9" xfId="0" applyFill="1" applyBorder="1" applyAlignment="1" applyProtection="1">
      <alignment horizontal="right"/>
      <protection hidden="1"/>
    </xf>
    <xf numFmtId="0" fontId="0" fillId="8" borderId="9" xfId="0" applyFill="1" applyBorder="1" applyAlignment="1" applyProtection="1">
      <alignment horizontal="right"/>
      <protection hidden="1"/>
    </xf>
    <xf numFmtId="0" fontId="0" fillId="8" borderId="9" xfId="0" applyFill="1" applyBorder="1" applyAlignment="1" applyProtection="1">
      <alignment horizontal="left"/>
      <protection hidden="1"/>
    </xf>
    <xf numFmtId="0" fontId="0" fillId="5" borderId="17" xfId="0" applyFill="1" applyBorder="1" applyAlignment="1" applyProtection="1">
      <alignment horizontal="right"/>
      <protection hidden="1"/>
    </xf>
    <xf numFmtId="9" fontId="0" fillId="8" borderId="17" xfId="0" applyNumberFormat="1" applyFill="1" applyBorder="1" applyAlignment="1" applyProtection="1">
      <alignment horizontal="right"/>
      <protection hidden="1"/>
    </xf>
    <xf numFmtId="9" fontId="0" fillId="5" borderId="17" xfId="0" applyNumberFormat="1" applyFill="1" applyBorder="1" applyAlignment="1" applyProtection="1">
      <alignment horizontal="right"/>
      <protection hidden="1"/>
    </xf>
    <xf numFmtId="1" fontId="0" fillId="8" borderId="17" xfId="0" applyNumberFormat="1" applyFill="1" applyBorder="1" applyAlignment="1" applyProtection="1">
      <alignment horizontal="right"/>
      <protection hidden="1"/>
    </xf>
    <xf numFmtId="0" fontId="0" fillId="5" borderId="0" xfId="0" applyFont="1" applyFill="1" applyBorder="1" applyAlignment="1">
      <alignment vertical="top" wrapText="1"/>
    </xf>
    <xf numFmtId="0" fontId="0" fillId="9" borderId="9" xfId="0" applyFill="1" applyBorder="1" applyAlignment="1" applyProtection="1">
      <alignment horizontal="right"/>
      <protection locked="0"/>
    </xf>
    <xf numFmtId="0" fontId="0" fillId="9" borderId="9" xfId="0" applyFill="1" applyBorder="1" applyAlignment="1" applyProtection="1">
      <alignment horizontal="right"/>
      <protection hidden="1"/>
    </xf>
    <xf numFmtId="0" fontId="2" fillId="0" borderId="5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6" xfId="0" applyNumberFormat="1" applyFont="1" applyBorder="1" applyAlignment="1" applyProtection="1">
      <alignment horizontal="center" vertical="center" wrapText="1"/>
      <protection hidden="1"/>
    </xf>
    <xf numFmtId="0" fontId="0" fillId="8" borderId="10" xfId="0" applyFill="1" applyBorder="1" applyAlignment="1" applyProtection="1">
      <alignment horizontal="left"/>
      <protection hidden="1"/>
    </xf>
    <xf numFmtId="0" fontId="0" fillId="8" borderId="10" xfId="0" applyFill="1" applyBorder="1" applyAlignment="1" applyProtection="1">
      <alignment horizontal="right"/>
      <protection hidden="1"/>
    </xf>
    <xf numFmtId="0" fontId="0" fillId="5" borderId="10" xfId="0" applyFill="1" applyBorder="1" applyAlignment="1" applyProtection="1">
      <alignment horizontal="right"/>
      <protection hidden="1"/>
    </xf>
    <xf numFmtId="0" fontId="0" fillId="5" borderId="20" xfId="0" applyFill="1" applyBorder="1" applyAlignment="1" applyProtection="1">
      <alignment horizontal="right"/>
      <protection hidden="1"/>
    </xf>
    <xf numFmtId="0" fontId="0" fillId="8" borderId="20" xfId="0" applyFill="1" applyBorder="1" applyAlignment="1" applyProtection="1">
      <alignment horizontal="right"/>
      <protection hidden="1"/>
    </xf>
    <xf numFmtId="9" fontId="0" fillId="5" borderId="22" xfId="0" applyNumberFormat="1" applyFill="1" applyBorder="1" applyAlignment="1" applyProtection="1">
      <alignment horizontal="right"/>
      <protection hidden="1"/>
    </xf>
    <xf numFmtId="9" fontId="0" fillId="8" borderId="22" xfId="0" applyNumberFormat="1" applyFill="1" applyBorder="1" applyAlignment="1" applyProtection="1">
      <alignment horizontal="right"/>
      <protection hidden="1"/>
    </xf>
    <xf numFmtId="0" fontId="0" fillId="5" borderId="22" xfId="0" applyFill="1" applyBorder="1" applyAlignment="1" applyProtection="1">
      <alignment horizontal="right"/>
      <protection hidden="1"/>
    </xf>
    <xf numFmtId="1" fontId="0" fillId="8" borderId="24" xfId="0" applyNumberFormat="1" applyFill="1" applyBorder="1" applyAlignment="1" applyProtection="1">
      <alignment horizontal="right"/>
      <protection hidden="1"/>
    </xf>
    <xf numFmtId="0" fontId="0" fillId="8" borderId="9" xfId="0" applyFill="1" applyBorder="1" applyAlignment="1" applyProtection="1">
      <alignment horizontal="left"/>
      <protection hidden="1"/>
    </xf>
    <xf numFmtId="11" fontId="0" fillId="0" borderId="0" xfId="0" applyNumberFormat="1"/>
    <xf numFmtId="164" fontId="0" fillId="0" borderId="0" xfId="0" applyNumberFormat="1"/>
    <xf numFmtId="0" fontId="0" fillId="8" borderId="9" xfId="0" applyFill="1" applyBorder="1" applyAlignment="1" applyProtection="1">
      <alignment horizontal="left"/>
      <protection hidden="1"/>
    </xf>
    <xf numFmtId="11" fontId="2" fillId="11" borderId="5" xfId="0" applyNumberFormat="1" applyFont="1" applyFill="1" applyBorder="1" applyAlignment="1">
      <alignment horizontal="center" vertical="center" wrapText="1"/>
    </xf>
    <xf numFmtId="11" fontId="4" fillId="11" borderId="6" xfId="0" applyNumberFormat="1" applyFont="1" applyFill="1" applyBorder="1" applyAlignment="1">
      <alignment horizontal="center" vertical="center" wrapText="1"/>
    </xf>
    <xf numFmtId="11" fontId="2" fillId="11" borderId="5" xfId="0" applyNumberFormat="1" applyFont="1" applyFill="1" applyBorder="1" applyAlignment="1" applyProtection="1">
      <alignment horizontal="center" vertical="center" wrapText="1"/>
      <protection hidden="1"/>
    </xf>
    <xf numFmtId="11" fontId="2" fillId="11" borderId="1" xfId="0" applyNumberFormat="1" applyFont="1" applyFill="1" applyBorder="1" applyAlignment="1" applyProtection="1">
      <alignment horizontal="center" vertical="center" wrapText="1"/>
      <protection hidden="1"/>
    </xf>
    <xf numFmtId="11" fontId="4" fillId="11" borderId="6" xfId="0" applyNumberFormat="1" applyFont="1" applyFill="1" applyBorder="1" applyAlignment="1" applyProtection="1">
      <alignment horizontal="center" vertical="center" wrapText="1"/>
      <protection hidden="1"/>
    </xf>
    <xf numFmtId="11" fontId="2" fillId="11" borderId="6" xfId="0" applyNumberFormat="1" applyFont="1" applyFill="1" applyBorder="1" applyAlignment="1" applyProtection="1">
      <alignment horizontal="center" vertical="center" wrapText="1"/>
      <protection hidden="1"/>
    </xf>
    <xf numFmtId="11" fontId="2" fillId="11" borderId="13" xfId="0" applyNumberFormat="1" applyFont="1" applyFill="1" applyBorder="1" applyAlignment="1" applyProtection="1">
      <alignment horizontal="center" vertical="center" wrapText="1"/>
      <protection hidden="1"/>
    </xf>
    <xf numFmtId="11" fontId="4" fillId="11" borderId="15" xfId="0" applyNumberFormat="1" applyFont="1" applyFill="1" applyBorder="1" applyAlignment="1" applyProtection="1">
      <alignment horizontal="center" vertical="center" wrapText="1"/>
      <protection hidden="1"/>
    </xf>
    <xf numFmtId="11" fontId="2" fillId="11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9" xfId="0" applyFill="1" applyBorder="1" applyAlignment="1" applyProtection="1">
      <alignment horizontal="right"/>
      <protection hidden="1"/>
    </xf>
    <xf numFmtId="0" fontId="0" fillId="12" borderId="10" xfId="0" applyFill="1" applyBorder="1" applyAlignment="1" applyProtection="1">
      <alignment horizontal="right"/>
      <protection hidden="1"/>
    </xf>
    <xf numFmtId="0" fontId="0" fillId="12" borderId="20" xfId="0" applyFill="1" applyBorder="1" applyAlignment="1" applyProtection="1">
      <alignment horizontal="right"/>
      <protection hidden="1"/>
    </xf>
    <xf numFmtId="0" fontId="0" fillId="8" borderId="9" xfId="0" applyFill="1" applyBorder="1" applyAlignment="1" applyProtection="1">
      <protection hidden="1"/>
    </xf>
    <xf numFmtId="9" fontId="0" fillId="8" borderId="17" xfId="0" applyNumberFormat="1" applyFill="1" applyBorder="1" applyAlignment="1" applyProtection="1">
      <protection hidden="1"/>
    </xf>
    <xf numFmtId="1" fontId="0" fillId="8" borderId="17" xfId="0" applyNumberFormat="1" applyFill="1" applyBorder="1" applyAlignment="1" applyProtection="1">
      <protection hidden="1"/>
    </xf>
    <xf numFmtId="0" fontId="0" fillId="8" borderId="9" xfId="0" applyFill="1" applyBorder="1" applyAlignment="1" applyProtection="1">
      <protection locked="0"/>
    </xf>
    <xf numFmtId="0" fontId="0" fillId="8" borderId="17" xfId="0" applyFill="1" applyBorder="1" applyAlignment="1" applyProtection="1">
      <protection hidden="1"/>
    </xf>
    <xf numFmtId="0" fontId="0" fillId="13" borderId="0" xfId="0" applyFill="1"/>
    <xf numFmtId="0" fontId="0" fillId="5" borderId="20" xfId="0" applyFill="1" applyBorder="1" applyAlignment="1" applyProtection="1">
      <alignment horizontal="left"/>
      <protection hidden="1"/>
    </xf>
    <xf numFmtId="0" fontId="2" fillId="5" borderId="0" xfId="0" applyFont="1" applyFill="1" applyBorder="1" applyAlignment="1">
      <alignment vertical="top" wrapText="1"/>
    </xf>
    <xf numFmtId="0" fontId="0" fillId="5" borderId="0" xfId="0" applyFill="1" applyAlignment="1"/>
    <xf numFmtId="2" fontId="0" fillId="14" borderId="20" xfId="0" applyNumberFormat="1" applyFill="1" applyBorder="1" applyAlignment="1" applyProtection="1">
      <alignment horizontal="right"/>
      <protection hidden="1"/>
    </xf>
    <xf numFmtId="0" fontId="0" fillId="9" borderId="20" xfId="0" applyFill="1" applyBorder="1" applyAlignment="1" applyProtection="1">
      <alignment horizontal="right"/>
      <protection locked="0"/>
    </xf>
    <xf numFmtId="0" fontId="0" fillId="9" borderId="20" xfId="0" applyFill="1" applyBorder="1" applyAlignment="1" applyProtection="1">
      <alignment horizontal="right"/>
      <protection hidden="1"/>
    </xf>
    <xf numFmtId="9" fontId="0" fillId="9" borderId="22" xfId="0" applyNumberFormat="1" applyFill="1" applyBorder="1" applyAlignment="1" applyProtection="1">
      <alignment horizontal="right"/>
      <protection hidden="1"/>
    </xf>
    <xf numFmtId="0" fontId="8" fillId="6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2" fillId="5" borderId="0" xfId="0" applyFont="1" applyFill="1" applyBorder="1" applyAlignment="1">
      <alignment horizontal="left" vertical="top" wrapText="1"/>
    </xf>
    <xf numFmtId="0" fontId="0" fillId="7" borderId="21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1" fillId="6" borderId="18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0" fillId="12" borderId="21" xfId="0" applyFill="1" applyBorder="1" applyAlignment="1">
      <alignment horizontal="left" vertical="center" wrapText="1"/>
    </xf>
    <xf numFmtId="0" fontId="0" fillId="12" borderId="11" xfId="0" applyFill="1" applyBorder="1" applyAlignment="1">
      <alignment horizontal="left" vertical="center" wrapText="1"/>
    </xf>
    <xf numFmtId="0" fontId="0" fillId="12" borderId="12" xfId="0" applyFill="1" applyBorder="1" applyAlignment="1">
      <alignment horizontal="left" vertical="center" wrapText="1"/>
    </xf>
    <xf numFmtId="0" fontId="0" fillId="9" borderId="9" xfId="0" applyFill="1" applyBorder="1" applyAlignment="1">
      <alignment horizontal="left"/>
    </xf>
    <xf numFmtId="0" fontId="0" fillId="5" borderId="9" xfId="0" applyFill="1" applyBorder="1" applyAlignment="1" applyProtection="1">
      <alignment horizontal="left"/>
      <protection hidden="1"/>
    </xf>
    <xf numFmtId="0" fontId="0" fillId="8" borderId="9" xfId="0" applyFill="1" applyBorder="1" applyAlignment="1" applyProtection="1">
      <alignment horizontal="left"/>
      <protection hidden="1"/>
    </xf>
    <xf numFmtId="0" fontId="0" fillId="10" borderId="9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left" vertical="center" wrapText="1"/>
    </xf>
    <xf numFmtId="0" fontId="0" fillId="7" borderId="26" xfId="0" applyFill="1" applyBorder="1" applyAlignment="1">
      <alignment horizontal="left" vertical="center" wrapText="1"/>
    </xf>
    <xf numFmtId="0" fontId="0" fillId="7" borderId="27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12" borderId="10" xfId="0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3" fillId="5" borderId="0" xfId="0" applyFont="1" applyFill="1"/>
    <xf numFmtId="11" fontId="0" fillId="5" borderId="0" xfId="0" applyNumberFormat="1" applyFill="1"/>
    <xf numFmtId="0" fontId="0" fillId="5" borderId="28" xfId="0" applyFill="1" applyBorder="1"/>
    <xf numFmtId="11" fontId="0" fillId="5" borderId="28" xfId="0" applyNumberFormat="1" applyFill="1" applyBorder="1"/>
  </cellXfs>
  <cellStyles count="1">
    <cellStyle name="Normal" xfId="0" builtinId="0"/>
  </cellStyles>
  <dxfs count="4">
    <dxf>
      <fill>
        <patternFill>
          <bgColor theme="6" tint="0.59996337778862885"/>
        </patternFill>
      </fill>
    </dxf>
    <dxf>
      <font>
        <b val="0"/>
        <i val="0"/>
        <u val="double"/>
        <color rgb="FFFF0000"/>
      </font>
    </dxf>
    <dxf>
      <font>
        <b val="0"/>
        <i val="0"/>
        <u val="double"/>
        <color rgb="FFFF0000"/>
      </font>
    </dxf>
    <dxf>
      <font>
        <b val="0"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'Export SP_impact'!$E$13</c:f>
              <c:strCache>
                <c:ptCount val="1"/>
                <c:pt idx="0">
                  <c:v>_A1 MATIERE PREMIERE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SP_impact'!$D$42:$D$50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SP_impact'!$E$42:$E$50</c:f>
              <c:numCache>
                <c:formatCode>0.0%</c:formatCode>
                <c:ptCount val="9"/>
                <c:pt idx="0">
                  <c:v>0.33944906941951025</c:v>
                </c:pt>
                <c:pt idx="1">
                  <c:v>4.364451923076669E-2</c:v>
                </c:pt>
                <c:pt idx="2">
                  <c:v>0.59401213340805548</c:v>
                </c:pt>
                <c:pt idx="3">
                  <c:v>0.5065288247895513</c:v>
                </c:pt>
                <c:pt idx="4">
                  <c:v>0.5941930837791799</c:v>
                </c:pt>
                <c:pt idx="5">
                  <c:v>0.94246375563797635</c:v>
                </c:pt>
                <c:pt idx="6">
                  <c:v>0.38354765346614905</c:v>
                </c:pt>
                <c:pt idx="7">
                  <c:v>0.56366449718753442</c:v>
                </c:pt>
                <c:pt idx="8">
                  <c:v>0.7235347636005246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8-4847-A2F6-B70F42531CA4}"/>
            </c:ext>
          </c:extLst>
        </c:ser>
        <c:ser>
          <c:idx val="2"/>
          <c:order val="2"/>
          <c:tx>
            <c:strRef>
              <c:f>'Export SP_impact'!$G$13</c:f>
              <c:strCache>
                <c:ptCount val="1"/>
                <c:pt idx="0">
                  <c:v>_A3 FABRICATION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SP_impact'!$D$42:$D$50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SP_impact'!$G$42:$G$50</c:f>
              <c:numCache>
                <c:formatCode>0.0%</c:formatCode>
                <c:ptCount val="9"/>
                <c:pt idx="0">
                  <c:v>5.9727377616584532E-2</c:v>
                </c:pt>
                <c:pt idx="1">
                  <c:v>7.6328575020416902E-3</c:v>
                </c:pt>
                <c:pt idx="2">
                  <c:v>3.6081994606805667E-2</c:v>
                </c:pt>
                <c:pt idx="3">
                  <c:v>5.1264231109400121E-2</c:v>
                </c:pt>
                <c:pt idx="4">
                  <c:v>4.3092389860047438E-2</c:v>
                </c:pt>
                <c:pt idx="5">
                  <c:v>5.2301709028571716E-2</c:v>
                </c:pt>
                <c:pt idx="6">
                  <c:v>6.4449877757761356E-2</c:v>
                </c:pt>
                <c:pt idx="7">
                  <c:v>7.4677712620352443E-2</c:v>
                </c:pt>
                <c:pt idx="8">
                  <c:v>5.5582507382345873E-2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8-4847-A2F6-B70F42531CA4}"/>
            </c:ext>
          </c:extLst>
        </c:ser>
        <c:ser>
          <c:idx val="3"/>
          <c:order val="3"/>
          <c:tx>
            <c:strRef>
              <c:f>'Export SP_impact'!$H$13</c:f>
              <c:strCache>
                <c:ptCount val="1"/>
                <c:pt idx="0">
                  <c:v>_A4 TRANSPORT PRODUIT EMBALLE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'Export SP_impact'!$D$42:$D$50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SP_impact'!$H$42:$H$50</c:f>
              <c:numCache>
                <c:formatCode>0.0%</c:formatCode>
                <c:ptCount val="9"/>
                <c:pt idx="0">
                  <c:v>1.2865123490865568E-2</c:v>
                </c:pt>
                <c:pt idx="1">
                  <c:v>4.1417967088741405E-3</c:v>
                </c:pt>
                <c:pt idx="2">
                  <c:v>7.4517363423719993E-3</c:v>
                </c:pt>
                <c:pt idx="3">
                  <c:v>8.1070305538454897E-3</c:v>
                </c:pt>
                <c:pt idx="4">
                  <c:v>8.309381280589995E-3</c:v>
                </c:pt>
                <c:pt idx="5">
                  <c:v>4.9630840578578318E-6</c:v>
                </c:pt>
                <c:pt idx="6">
                  <c:v>1.4732228304372621E-2</c:v>
                </c:pt>
                <c:pt idx="7">
                  <c:v>1.0785345582215885E-2</c:v>
                </c:pt>
                <c:pt idx="8">
                  <c:v>6.6940571296527501E-3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8-4847-A2F6-B70F42531CA4}"/>
            </c:ext>
          </c:extLst>
        </c:ser>
        <c:ser>
          <c:idx val="5"/>
          <c:order val="5"/>
          <c:tx>
            <c:strRef>
              <c:f>'Export SP_impact'!$J$13</c:f>
              <c:strCache>
                <c:ptCount val="1"/>
                <c:pt idx="0">
                  <c:v>_B1_UTILISATION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'Export SP_impact'!$D$42:$D$50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SP_impact'!$J$42:$J$50</c:f>
              <c:numCache>
                <c:formatCode>0.0%</c:formatCode>
                <c:ptCount val="9"/>
                <c:pt idx="0">
                  <c:v>1.2356712092126043E-3</c:v>
                </c:pt>
                <c:pt idx="1">
                  <c:v>2.2267732750350791E-4</c:v>
                </c:pt>
                <c:pt idx="2">
                  <c:v>4.8229149029977445E-3</c:v>
                </c:pt>
                <c:pt idx="3">
                  <c:v>0.13084395809445423</c:v>
                </c:pt>
                <c:pt idx="4">
                  <c:v>1.7166110774802816E-3</c:v>
                </c:pt>
                <c:pt idx="5">
                  <c:v>8.6463263695337391E-6</c:v>
                </c:pt>
                <c:pt idx="6">
                  <c:v>7.3367538138647507E-4</c:v>
                </c:pt>
                <c:pt idx="7">
                  <c:v>9.6168665696671499E-2</c:v>
                </c:pt>
                <c:pt idx="8">
                  <c:v>1.5562570317107726E-3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78-4847-A2F6-B70F42531CA4}"/>
            </c:ext>
          </c:extLst>
        </c:ser>
        <c:ser>
          <c:idx val="6"/>
          <c:order val="6"/>
          <c:tx>
            <c:strRef>
              <c:f>'Export SP_impact'!$K$13</c:f>
              <c:strCache>
                <c:ptCount val="1"/>
                <c:pt idx="0">
                  <c:v>_B2_MAINTENANCE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SP_impact'!$K$42:$K$50</c:f>
              <c:numCache>
                <c:formatCode>0.0%</c:formatCode>
                <c:ptCount val="9"/>
                <c:pt idx="0">
                  <c:v>5.0412875380024223E-2</c:v>
                </c:pt>
                <c:pt idx="1">
                  <c:v>3.2319902126720043E-3</c:v>
                </c:pt>
                <c:pt idx="2">
                  <c:v>2.8274775097157728E-2</c:v>
                </c:pt>
                <c:pt idx="3">
                  <c:v>2.4920630607608841E-2</c:v>
                </c:pt>
                <c:pt idx="4">
                  <c:v>6.8583522912785147E-2</c:v>
                </c:pt>
                <c:pt idx="5">
                  <c:v>3.228530480599472E-4</c:v>
                </c:pt>
                <c:pt idx="6">
                  <c:v>5.8084101178488189E-2</c:v>
                </c:pt>
                <c:pt idx="7">
                  <c:v>2.2203825639228205E-2</c:v>
                </c:pt>
                <c:pt idx="8">
                  <c:v>1.960144829441594E-2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78-4847-A2F6-B70F42531CA4}"/>
            </c:ext>
          </c:extLst>
        </c:ser>
        <c:ser>
          <c:idx val="10"/>
          <c:order val="10"/>
          <c:tx>
            <c:strRef>
              <c:f>'Export SP_impact'!$O$13</c:f>
              <c:strCache>
                <c:ptCount val="1"/>
                <c:pt idx="0">
                  <c:v>_B6_CONSO_ENERGIE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SP_impact'!$D$42:$D$50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SP_impact'!$O$42:$O$50</c:f>
              <c:numCache>
                <c:formatCode>0.0%</c:formatCode>
                <c:ptCount val="9"/>
                <c:pt idx="0">
                  <c:v>0.4889643690927985</c:v>
                </c:pt>
                <c:pt idx="1">
                  <c:v>0.93981294080832989</c:v>
                </c:pt>
                <c:pt idx="2">
                  <c:v>0.32564242047065384</c:v>
                </c:pt>
                <c:pt idx="3">
                  <c:v>0.27196239137396888</c:v>
                </c:pt>
                <c:pt idx="4">
                  <c:v>0.2799074798390474</c:v>
                </c:pt>
                <c:pt idx="5">
                  <c:v>4.8638740786877774E-3</c:v>
                </c:pt>
                <c:pt idx="6">
                  <c:v>0.47374278825380783</c:v>
                </c:pt>
                <c:pt idx="7">
                  <c:v>0.20920127560887278</c:v>
                </c:pt>
                <c:pt idx="8">
                  <c:v>0.1891365202346223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78-4847-A2F6-B70F42531CA4}"/>
            </c:ext>
          </c:extLst>
        </c:ser>
        <c:ser>
          <c:idx val="14"/>
          <c:order val="14"/>
          <c:tx>
            <c:strRef>
              <c:f>'Export SP_impact'!$S$13</c:f>
              <c:strCache>
                <c:ptCount val="1"/>
                <c:pt idx="0">
                  <c:v>_C3_TRAITEMENT DECHETS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SP_impact'!$S$42:$S$50</c:f>
              <c:numCache>
                <c:formatCode>0.0%</c:formatCode>
                <c:ptCount val="9"/>
                <c:pt idx="0">
                  <c:v>1.996583214086747E-2</c:v>
                </c:pt>
                <c:pt idx="1">
                  <c:v>2.0114437653235708E-4</c:v>
                </c:pt>
                <c:pt idx="2">
                  <c:v>1.0544248576836027E-3</c:v>
                </c:pt>
                <c:pt idx="3">
                  <c:v>1.662976548226888E-3</c:v>
                </c:pt>
                <c:pt idx="4">
                  <c:v>8.0401547758345341E-4</c:v>
                </c:pt>
                <c:pt idx="5">
                  <c:v>1.6675639205363806E-5</c:v>
                </c:pt>
                <c:pt idx="6">
                  <c:v>7.2221741050577004E-4</c:v>
                </c:pt>
                <c:pt idx="7">
                  <c:v>1.2739316181995249E-2</c:v>
                </c:pt>
                <c:pt idx="8">
                  <c:v>1.4440843271499861E-3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E78-4847-A2F6-B70F42531CA4}"/>
            </c:ext>
          </c:extLst>
        </c:ser>
        <c:ser>
          <c:idx val="15"/>
          <c:order val="15"/>
          <c:tx>
            <c:strRef>
              <c:f>'Export SP_impact'!$T$13</c:f>
              <c:strCache>
                <c:ptCount val="1"/>
                <c:pt idx="0">
                  <c:v>_C4_ELIMINATION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SP_impact'!$T$42:$T$50</c:f>
              <c:numCache>
                <c:formatCode>0.0%</c:formatCode>
                <c:ptCount val="9"/>
                <c:pt idx="0">
                  <c:v>2.4163394215818312E-2</c:v>
                </c:pt>
                <c:pt idx="1">
                  <c:v>6.9175529662027034E-5</c:v>
                </c:pt>
                <c:pt idx="2">
                  <c:v>7.7941803041938992E-4</c:v>
                </c:pt>
                <c:pt idx="3">
                  <c:v>2.5872623585185875E-3</c:v>
                </c:pt>
                <c:pt idx="4">
                  <c:v>1.2602609029559401E-3</c:v>
                </c:pt>
                <c:pt idx="5">
                  <c:v>1.5735883934824161E-5</c:v>
                </c:pt>
                <c:pt idx="6">
                  <c:v>3.1261755771992353E-4</c:v>
                </c:pt>
                <c:pt idx="7">
                  <c:v>7.801825018706892E-3</c:v>
                </c:pt>
                <c:pt idx="8">
                  <c:v>7.7205284918731559E-4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E78-4847-A2F6-B70F42531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700592"/>
        <c:axId val="5366992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'Export SP_impact'!$F$13</c15:sqref>
                        </c15:formulaRef>
                      </c:ext>
                    </c:extLst>
                    <c:strCache>
                      <c:ptCount val="1"/>
                      <c:pt idx="0">
                        <c:v>_A2 TRANSPORT MATIERE PREMIERE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'Export SP_impact'!$D$42:$D$50</c15:sqref>
                        </c15:formulaRef>
                      </c:ext>
                    </c:extLst>
                    <c:strCache>
                      <c:ptCount val="9"/>
                      <c:pt idx="0">
                        <c:v>Global Warming</c:v>
                      </c:pt>
                      <c:pt idx="1">
                        <c:v>Ozone Depletion</c:v>
                      </c:pt>
                      <c:pt idx="2">
                        <c:v>Acidification for soil and water</c:v>
                      </c:pt>
                      <c:pt idx="3">
                        <c:v>Eutrophication</c:v>
                      </c:pt>
                      <c:pt idx="4">
                        <c:v>Photochemical ozone creation</c:v>
                      </c:pt>
                      <c:pt idx="5">
                        <c:v>Depletion of abiotic resources -elements</c:v>
                      </c:pt>
                      <c:pt idx="6">
                        <c:v>Depletion of abiotic resources -fossil</c:v>
                      </c:pt>
                      <c:pt idx="7">
                        <c:v>Water pollution</c:v>
                      </c:pt>
                      <c:pt idx="8">
                        <c:v>Air pollution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'Export SP_impact'!$F$42:$F$50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2.3302834421398831E-3</c:v>
                      </c:pt>
                      <c:pt idx="1">
                        <c:v>7.5021127420712454E-4</c:v>
                      </c:pt>
                      <c:pt idx="2">
                        <c:v>1.3497467237495711E-3</c:v>
                      </c:pt>
                      <c:pt idx="3">
                        <c:v>1.4684413481658234E-3</c:v>
                      </c:pt>
                      <c:pt idx="4">
                        <c:v>1.5050934682483289E-3</c:v>
                      </c:pt>
                      <c:pt idx="5">
                        <c:v>8.9897252162691232E-7</c:v>
                      </c:pt>
                      <c:pt idx="6">
                        <c:v>2.6684756175217985E-3</c:v>
                      </c:pt>
                      <c:pt idx="7">
                        <c:v>1.9535694378081305E-3</c:v>
                      </c:pt>
                      <c:pt idx="8">
                        <c:v>1.2125068340920761E-3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E78-4847-A2F6-B70F42531CA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SP_impact'!$I$13</c15:sqref>
                        </c15:formulaRef>
                      </c:ext>
                    </c:extLst>
                    <c:strCache>
                      <c:ptCount val="1"/>
                      <c:pt idx="0">
                        <c:v>_A5_INSTALLATION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SP_impact'!$D$42:$D$50</c15:sqref>
                        </c15:formulaRef>
                      </c:ext>
                    </c:extLst>
                    <c:strCache>
                      <c:ptCount val="9"/>
                      <c:pt idx="0">
                        <c:v>Global Warming</c:v>
                      </c:pt>
                      <c:pt idx="1">
                        <c:v>Ozone Depletion</c:v>
                      </c:pt>
                      <c:pt idx="2">
                        <c:v>Acidification for soil and water</c:v>
                      </c:pt>
                      <c:pt idx="3">
                        <c:v>Eutrophication</c:v>
                      </c:pt>
                      <c:pt idx="4">
                        <c:v>Photochemical ozone creation</c:v>
                      </c:pt>
                      <c:pt idx="5">
                        <c:v>Depletion of abiotic resources -elements</c:v>
                      </c:pt>
                      <c:pt idx="6">
                        <c:v>Depletion of abiotic resources -fossil</c:v>
                      </c:pt>
                      <c:pt idx="7">
                        <c:v>Water pollution</c:v>
                      </c:pt>
                      <c:pt idx="8">
                        <c:v>Air pollution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SP_impact'!$I$42:$I$50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8.1320332693056183E-5</c:v>
                      </c:pt>
                      <c:pt idx="1">
                        <c:v>3.3625038553663331E-5</c:v>
                      </c:pt>
                      <c:pt idx="2">
                        <c:v>6.4335034305567677E-5</c:v>
                      </c:pt>
                      <c:pt idx="3">
                        <c:v>1.4717181954098711E-4</c:v>
                      </c:pt>
                      <c:pt idx="4">
                        <c:v>1.0844924127914424E-4</c:v>
                      </c:pt>
                      <c:pt idx="5">
                        <c:v>5.8619200710036145E-7</c:v>
                      </c:pt>
                      <c:pt idx="6">
                        <c:v>8.4889408315981497E-5</c:v>
                      </c:pt>
                      <c:pt idx="7">
                        <c:v>1.2939569975651904E-4</c:v>
                      </c:pt>
                      <c:pt idx="8">
                        <c:v>4.7090788246994801E-5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E78-4847-A2F6-B70F42531CA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SP_impact'!$L$13</c15:sqref>
                        </c15:formulaRef>
                      </c:ext>
                    </c:extLst>
                    <c:strCache>
                      <c:ptCount val="1"/>
                      <c:pt idx="0">
                        <c:v>_B3_REPARATION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SP_impact'!$D$42:$D$50</c15:sqref>
                        </c15:formulaRef>
                      </c:ext>
                    </c:extLst>
                    <c:strCache>
                      <c:ptCount val="9"/>
                      <c:pt idx="0">
                        <c:v>Global Warming</c:v>
                      </c:pt>
                      <c:pt idx="1">
                        <c:v>Ozone Depletion</c:v>
                      </c:pt>
                      <c:pt idx="2">
                        <c:v>Acidification for soil and water</c:v>
                      </c:pt>
                      <c:pt idx="3">
                        <c:v>Eutrophication</c:v>
                      </c:pt>
                      <c:pt idx="4">
                        <c:v>Photochemical ozone creation</c:v>
                      </c:pt>
                      <c:pt idx="5">
                        <c:v>Depletion of abiotic resources -elements</c:v>
                      </c:pt>
                      <c:pt idx="6">
                        <c:v>Depletion of abiotic resources -fossil</c:v>
                      </c:pt>
                      <c:pt idx="7">
                        <c:v>Water pollution</c:v>
                      </c:pt>
                      <c:pt idx="8">
                        <c:v>Air pollution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SP_impact'!$L$42:$L$50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E78-4847-A2F6-B70F42531CA4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SP_impact'!$M$13</c15:sqref>
                        </c15:formulaRef>
                      </c:ext>
                    </c:extLst>
                    <c:strCache>
                      <c:ptCount val="1"/>
                      <c:pt idx="0">
                        <c:v>_B4_REMPLACEMENT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SP_impact'!$D$42:$D$50</c15:sqref>
                        </c15:formulaRef>
                      </c:ext>
                    </c:extLst>
                    <c:strCache>
                      <c:ptCount val="9"/>
                      <c:pt idx="0">
                        <c:v>Global Warming</c:v>
                      </c:pt>
                      <c:pt idx="1">
                        <c:v>Ozone Depletion</c:v>
                      </c:pt>
                      <c:pt idx="2">
                        <c:v>Acidification for soil and water</c:v>
                      </c:pt>
                      <c:pt idx="3">
                        <c:v>Eutrophication</c:v>
                      </c:pt>
                      <c:pt idx="4">
                        <c:v>Photochemical ozone creation</c:v>
                      </c:pt>
                      <c:pt idx="5">
                        <c:v>Depletion of abiotic resources -elements</c:v>
                      </c:pt>
                      <c:pt idx="6">
                        <c:v>Depletion of abiotic resources -fossil</c:v>
                      </c:pt>
                      <c:pt idx="7">
                        <c:v>Water pollution</c:v>
                      </c:pt>
                      <c:pt idx="8">
                        <c:v>Air pollution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SP_impact'!$M$42:$M$50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E78-4847-A2F6-B70F42531CA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SP_impact'!$N$13</c15:sqref>
                        </c15:formulaRef>
                      </c:ext>
                    </c:extLst>
                    <c:strCache>
                      <c:ptCount val="1"/>
                      <c:pt idx="0">
                        <c:v>_B5_REHABILITATION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SP_impact'!$D$42:$D$50</c15:sqref>
                        </c15:formulaRef>
                      </c:ext>
                    </c:extLst>
                    <c:strCache>
                      <c:ptCount val="9"/>
                      <c:pt idx="0">
                        <c:v>Global Warming</c:v>
                      </c:pt>
                      <c:pt idx="1">
                        <c:v>Ozone Depletion</c:v>
                      </c:pt>
                      <c:pt idx="2">
                        <c:v>Acidification for soil and water</c:v>
                      </c:pt>
                      <c:pt idx="3">
                        <c:v>Eutrophication</c:v>
                      </c:pt>
                      <c:pt idx="4">
                        <c:v>Photochemical ozone creation</c:v>
                      </c:pt>
                      <c:pt idx="5">
                        <c:v>Depletion of abiotic resources -elements</c:v>
                      </c:pt>
                      <c:pt idx="6">
                        <c:v>Depletion of abiotic resources -fossil</c:v>
                      </c:pt>
                      <c:pt idx="7">
                        <c:v>Water pollution</c:v>
                      </c:pt>
                      <c:pt idx="8">
                        <c:v>Air pollution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SP_impact'!$N$42:$N$50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E78-4847-A2F6-B70F42531CA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SP_impact'!$P$13</c15:sqref>
                        </c15:formulaRef>
                      </c:ext>
                    </c:extLst>
                    <c:strCache>
                      <c:ptCount val="1"/>
                      <c:pt idx="0">
                        <c:v>_B7_CONSO_EAU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SP_impact'!$D$42:$D$50</c15:sqref>
                        </c15:formulaRef>
                      </c:ext>
                    </c:extLst>
                    <c:strCache>
                      <c:ptCount val="9"/>
                      <c:pt idx="0">
                        <c:v>Global Warming</c:v>
                      </c:pt>
                      <c:pt idx="1">
                        <c:v>Ozone Depletion</c:v>
                      </c:pt>
                      <c:pt idx="2">
                        <c:v>Acidification for soil and water</c:v>
                      </c:pt>
                      <c:pt idx="3">
                        <c:v>Eutrophication</c:v>
                      </c:pt>
                      <c:pt idx="4">
                        <c:v>Photochemical ozone creation</c:v>
                      </c:pt>
                      <c:pt idx="5">
                        <c:v>Depletion of abiotic resources -elements</c:v>
                      </c:pt>
                      <c:pt idx="6">
                        <c:v>Depletion of abiotic resources -fossil</c:v>
                      </c:pt>
                      <c:pt idx="7">
                        <c:v>Water pollution</c:v>
                      </c:pt>
                      <c:pt idx="8">
                        <c:v>Air pollution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SP_impact'!$P$42:$P$50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E78-4847-A2F6-B70F42531CA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SP_impact'!$Q$13</c15:sqref>
                        </c15:formulaRef>
                      </c:ext>
                    </c:extLst>
                    <c:strCache>
                      <c:ptCount val="1"/>
                      <c:pt idx="0">
                        <c:v>_C1_DESINSTALLATION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SP_impact'!$D$42:$D$50</c15:sqref>
                        </c15:formulaRef>
                      </c:ext>
                    </c:extLst>
                    <c:strCache>
                      <c:ptCount val="9"/>
                      <c:pt idx="0">
                        <c:v>Global Warming</c:v>
                      </c:pt>
                      <c:pt idx="1">
                        <c:v>Ozone Depletion</c:v>
                      </c:pt>
                      <c:pt idx="2">
                        <c:v>Acidification for soil and water</c:v>
                      </c:pt>
                      <c:pt idx="3">
                        <c:v>Eutrophication</c:v>
                      </c:pt>
                      <c:pt idx="4">
                        <c:v>Photochemical ozone creation</c:v>
                      </c:pt>
                      <c:pt idx="5">
                        <c:v>Depletion of abiotic resources -elements</c:v>
                      </c:pt>
                      <c:pt idx="6">
                        <c:v>Depletion of abiotic resources -fossil</c:v>
                      </c:pt>
                      <c:pt idx="7">
                        <c:v>Water pollution</c:v>
                      </c:pt>
                      <c:pt idx="8">
                        <c:v>Air pollution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SP_impact'!$Q$42:$Q$50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E78-4847-A2F6-B70F42531CA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SP_impact'!$R$13</c15:sqref>
                        </c15:formulaRef>
                      </c:ext>
                    </c:extLst>
                    <c:strCache>
                      <c:ptCount val="1"/>
                      <c:pt idx="0">
                        <c:v>_C2 TRANSPORT DECHET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SP_impact'!$D$42:$D$50</c15:sqref>
                        </c15:formulaRef>
                      </c:ext>
                    </c:extLst>
                    <c:strCache>
                      <c:ptCount val="9"/>
                      <c:pt idx="0">
                        <c:v>Global Warming</c:v>
                      </c:pt>
                      <c:pt idx="1">
                        <c:v>Ozone Depletion</c:v>
                      </c:pt>
                      <c:pt idx="2">
                        <c:v>Acidification for soil and water</c:v>
                      </c:pt>
                      <c:pt idx="3">
                        <c:v>Eutrophication</c:v>
                      </c:pt>
                      <c:pt idx="4">
                        <c:v>Photochemical ozone creation</c:v>
                      </c:pt>
                      <c:pt idx="5">
                        <c:v>Depletion of abiotic resources -elements</c:v>
                      </c:pt>
                      <c:pt idx="6">
                        <c:v>Depletion of abiotic resources -fossil</c:v>
                      </c:pt>
                      <c:pt idx="7">
                        <c:v>Water pollution</c:v>
                      </c:pt>
                      <c:pt idx="8">
                        <c:v>Air pollution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SP_impact'!$R$42:$R$50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8.0468968223409662E-4</c:v>
                      </c:pt>
                      <c:pt idx="1">
                        <c:v>2.5906173200554569E-4</c:v>
                      </c:pt>
                      <c:pt idx="2">
                        <c:v>4.6609232586638686E-4</c:v>
                      </c:pt>
                      <c:pt idx="3">
                        <c:v>5.0707977469173189E-4</c:v>
                      </c:pt>
                      <c:pt idx="4">
                        <c:v>5.1973641541362583E-4</c:v>
                      </c:pt>
                      <c:pt idx="5">
                        <c:v>3.1043172847582915E-7</c:v>
                      </c:pt>
                      <c:pt idx="6">
                        <c:v>9.2147364857392495E-4</c:v>
                      </c:pt>
                      <c:pt idx="7">
                        <c:v>6.7460341717700623E-4</c:v>
                      </c:pt>
                      <c:pt idx="8">
                        <c:v>4.1870088777290612E-4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E78-4847-A2F6-B70F42531CA4}"/>
                  </c:ext>
                </c:extLst>
              </c15:ser>
            </c15:filteredBarSeries>
          </c:ext>
        </c:extLst>
      </c:barChart>
      <c:catAx>
        <c:axId val="53670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699280"/>
        <c:crosses val="autoZero"/>
        <c:auto val="1"/>
        <c:lblAlgn val="ctr"/>
        <c:lblOffset val="100"/>
        <c:noMultiLvlLbl val="0"/>
      </c:catAx>
      <c:valAx>
        <c:axId val="53669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70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'Export SP_impact A1'!$E$41</c:f>
              <c:strCache>
                <c:ptCount val="1"/>
                <c:pt idx="0">
                  <c:v>PET | production {RER} | raw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A1'!$E$42:$E$50</c:f>
              <c:numCache>
                <c:formatCode>0.0%</c:formatCode>
                <c:ptCount val="9"/>
                <c:pt idx="0">
                  <c:v>6.0506153992189046E-2</c:v>
                </c:pt>
                <c:pt idx="1">
                  <c:v>4.1082211155039357E-2</c:v>
                </c:pt>
                <c:pt idx="2">
                  <c:v>2.5199436644762412E-2</c:v>
                </c:pt>
                <c:pt idx="3">
                  <c:v>1.9805041630489548E-2</c:v>
                </c:pt>
                <c:pt idx="4">
                  <c:v>4.4320705629276709E-2</c:v>
                </c:pt>
                <c:pt idx="5">
                  <c:v>4.475063967380321E-4</c:v>
                </c:pt>
                <c:pt idx="6">
                  <c:v>0.10147759580816039</c:v>
                </c:pt>
                <c:pt idx="7">
                  <c:v>1.9823401338466124E-2</c:v>
                </c:pt>
                <c:pt idx="8">
                  <c:v>1.5299111902285214E-2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9-42D6-89CB-1127897B3AA0}"/>
            </c:ext>
          </c:extLst>
        </c:ser>
        <c:ser>
          <c:idx val="1"/>
          <c:order val="1"/>
          <c:tx>
            <c:strRef>
              <c:f>'Export SP_impact A1'!$F$41</c:f>
              <c:strCache>
                <c:ptCount val="1"/>
                <c:pt idx="0">
                  <c:v>HIPS | production {RER} | raw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A1'!$F$42:$F$50</c:f>
              <c:numCache>
                <c:formatCode>0.0%</c:formatCode>
                <c:ptCount val="9"/>
                <c:pt idx="0">
                  <c:v>1.7132890274056334E-2</c:v>
                </c:pt>
                <c:pt idx="1">
                  <c:v>1.7945884662377438E-4</c:v>
                </c:pt>
                <c:pt idx="2">
                  <c:v>7.585741069245598E-3</c:v>
                </c:pt>
                <c:pt idx="3">
                  <c:v>3.5397880659695413E-3</c:v>
                </c:pt>
                <c:pt idx="4">
                  <c:v>1.3417296458775332E-2</c:v>
                </c:pt>
                <c:pt idx="5">
                  <c:v>3.8621428656340277E-6</c:v>
                </c:pt>
                <c:pt idx="6">
                  <c:v>2.6987984987319621E-2</c:v>
                </c:pt>
                <c:pt idx="7">
                  <c:v>6.5753826155792272E-4</c:v>
                </c:pt>
                <c:pt idx="8">
                  <c:v>2.7857090702096987E-3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9-42D6-89CB-1127897B3AA0}"/>
            </c:ext>
          </c:extLst>
        </c:ser>
        <c:ser>
          <c:idx val="2"/>
          <c:order val="2"/>
          <c:tx>
            <c:strRef>
              <c:f>'Export SP_impact A1'!$G$41</c:f>
              <c:strCache>
                <c:ptCount val="1"/>
                <c:pt idx="0">
                  <c:v>Steel, galvanized | market {GLO} | metal working {RER} - No loss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A1'!$G$42:$G$50</c:f>
              <c:numCache>
                <c:formatCode>0.0%</c:formatCode>
                <c:ptCount val="9"/>
                <c:pt idx="0">
                  <c:v>0.24625931129847878</c:v>
                </c:pt>
                <c:pt idx="1">
                  <c:v>0.29453402154739466</c:v>
                </c:pt>
                <c:pt idx="2">
                  <c:v>0.24571511213340311</c:v>
                </c:pt>
                <c:pt idx="3">
                  <c:v>0.33814961406578009</c:v>
                </c:pt>
                <c:pt idx="4">
                  <c:v>0.24588693889192922</c:v>
                </c:pt>
                <c:pt idx="5">
                  <c:v>0.57129528179645983</c:v>
                </c:pt>
                <c:pt idx="6">
                  <c:v>0.19552798430896123</c:v>
                </c:pt>
                <c:pt idx="7">
                  <c:v>0.23760908196223723</c:v>
                </c:pt>
                <c:pt idx="8">
                  <c:v>0.31427269556951315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39-42D6-89CB-1127897B3AA0}"/>
            </c:ext>
          </c:extLst>
        </c:ser>
        <c:ser>
          <c:idx val="3"/>
          <c:order val="3"/>
          <c:tx>
            <c:strRef>
              <c:f>'Export SP_impact A1'!$H$41</c:f>
              <c:strCache>
                <c:ptCount val="1"/>
                <c:pt idx="0">
                  <c:v>ABS | market {GLO} | injection moulding {RER}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A1'!$H$42:$H$50</c:f>
              <c:numCache>
                <c:formatCode>0.0%</c:formatCode>
                <c:ptCount val="9"/>
                <c:pt idx="0">
                  <c:v>3.9766556927675674E-2</c:v>
                </c:pt>
                <c:pt idx="1">
                  <c:v>1.9963270295788867E-2</c:v>
                </c:pt>
                <c:pt idx="2">
                  <c:v>1.634176463909642E-2</c:v>
                </c:pt>
                <c:pt idx="3">
                  <c:v>1.1877079406710596E-2</c:v>
                </c:pt>
                <c:pt idx="4">
                  <c:v>3.209124391892218E-2</c:v>
                </c:pt>
                <c:pt idx="5">
                  <c:v>5.9804543455260874E-5</c:v>
                </c:pt>
                <c:pt idx="6">
                  <c:v>5.2807106249371565E-2</c:v>
                </c:pt>
                <c:pt idx="7">
                  <c:v>9.8766288882171857E-3</c:v>
                </c:pt>
                <c:pt idx="8">
                  <c:v>1.0571734245566131E-2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39-42D6-89CB-1127897B3AA0}"/>
            </c:ext>
          </c:extLst>
        </c:ser>
        <c:ser>
          <c:idx val="4"/>
          <c:order val="4"/>
          <c:tx>
            <c:strRef>
              <c:f>'Export SP_impact A1'!$I$41</c:f>
              <c:strCache>
                <c:ptCount val="1"/>
                <c:pt idx="0">
                  <c:v>PS, slab with graphite | production {CH}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A1'!$I$42:$I$50</c:f>
              <c:numCache>
                <c:formatCode>0.0%</c:formatCode>
                <c:ptCount val="9"/>
                <c:pt idx="0">
                  <c:v>5.6415077796955704E-2</c:v>
                </c:pt>
                <c:pt idx="1">
                  <c:v>2.1454189196444824E-2</c:v>
                </c:pt>
                <c:pt idx="2">
                  <c:v>2.2808613604266073E-2</c:v>
                </c:pt>
                <c:pt idx="3">
                  <c:v>1.5170897186143943E-2</c:v>
                </c:pt>
                <c:pt idx="4">
                  <c:v>6.2761578900715584E-2</c:v>
                </c:pt>
                <c:pt idx="5">
                  <c:v>2.6635757539734431E-5</c:v>
                </c:pt>
                <c:pt idx="6">
                  <c:v>8.9428809184048372E-2</c:v>
                </c:pt>
                <c:pt idx="7">
                  <c:v>7.3063531107208871E-3</c:v>
                </c:pt>
                <c:pt idx="8">
                  <c:v>1.0365645368442554E-2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39-42D6-89CB-1127897B3AA0}"/>
            </c:ext>
          </c:extLst>
        </c:ser>
        <c:ser>
          <c:idx val="5"/>
          <c:order val="5"/>
          <c:tx>
            <c:strRef>
              <c:f>'Export SP_impact A1'!$J$41</c:f>
              <c:strCache>
                <c:ptCount val="1"/>
                <c:pt idx="0">
                  <c:v>Filter, VMC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A1'!$J$42:$J$50</c:f>
              <c:numCache>
                <c:formatCode>0.0%</c:formatCode>
                <c:ptCount val="9"/>
                <c:pt idx="0">
                  <c:v>6.8125081376945356E-3</c:v>
                </c:pt>
                <c:pt idx="1">
                  <c:v>4.7892280050653531E-3</c:v>
                </c:pt>
                <c:pt idx="2">
                  <c:v>3.0223415585921287E-3</c:v>
                </c:pt>
                <c:pt idx="3">
                  <c:v>2.6938102158208868E-3</c:v>
                </c:pt>
                <c:pt idx="4">
                  <c:v>7.6161968941962201E-3</c:v>
                </c:pt>
                <c:pt idx="5">
                  <c:v>2.253214869057667E-5</c:v>
                </c:pt>
                <c:pt idx="6">
                  <c:v>9.8920646768176444E-3</c:v>
                </c:pt>
                <c:pt idx="7">
                  <c:v>2.4244921896184163E-3</c:v>
                </c:pt>
                <c:pt idx="8">
                  <c:v>1.806701014260883E-3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39-42D6-89CB-1127897B3AA0}"/>
            </c:ext>
          </c:extLst>
        </c:ser>
        <c:ser>
          <c:idx val="6"/>
          <c:order val="6"/>
          <c:tx>
            <c:strRef>
              <c:f>'Export SP_impact A1'!$K$41</c:f>
              <c:strCache>
                <c:ptCount val="1"/>
                <c:pt idx="0">
                  <c:v>Stainless Steel | market {GLO} | metal working {RER}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A1'!$K$42:$K$50</c:f>
              <c:numCache>
                <c:formatCode>0.0%</c:formatCode>
                <c:ptCount val="9"/>
                <c:pt idx="0">
                  <c:v>3.8779253566676129E-2</c:v>
                </c:pt>
                <c:pt idx="1">
                  <c:v>3.0941069433840694E-2</c:v>
                </c:pt>
                <c:pt idx="2">
                  <c:v>2.4337690555900304E-2</c:v>
                </c:pt>
                <c:pt idx="3">
                  <c:v>1.9099022662362082E-2</c:v>
                </c:pt>
                <c:pt idx="4">
                  <c:v>2.8269693145343514E-2</c:v>
                </c:pt>
                <c:pt idx="5">
                  <c:v>2.1810583326398879E-3</c:v>
                </c:pt>
                <c:pt idx="6">
                  <c:v>2.8313017794451983E-2</c:v>
                </c:pt>
                <c:pt idx="7">
                  <c:v>1.7385652541122374E-2</c:v>
                </c:pt>
                <c:pt idx="8">
                  <c:v>4.0183469274815059E-2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39-42D6-89CB-1127897B3AA0}"/>
            </c:ext>
          </c:extLst>
        </c:ser>
        <c:ser>
          <c:idx val="7"/>
          <c:order val="7"/>
          <c:tx>
            <c:strRef>
              <c:f>'Export SP_impact A1'!$L$41</c:f>
              <c:strCache>
                <c:ptCount val="1"/>
                <c:pt idx="0">
                  <c:v>PP | market {GLO} | injection moulding {RER}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A1'!$L$42:$L$50</c:f>
              <c:numCache>
                <c:formatCode>0.0%</c:formatCode>
                <c:ptCount val="9"/>
                <c:pt idx="0">
                  <c:v>1.7520675286452805E-2</c:v>
                </c:pt>
                <c:pt idx="1">
                  <c:v>1.3658347945768765E-2</c:v>
                </c:pt>
                <c:pt idx="2">
                  <c:v>7.7863761504539343E-3</c:v>
                </c:pt>
                <c:pt idx="3">
                  <c:v>6.0926914448882433E-3</c:v>
                </c:pt>
                <c:pt idx="4">
                  <c:v>1.3843398922118767E-2</c:v>
                </c:pt>
                <c:pt idx="5">
                  <c:v>4.5771573804400803E-5</c:v>
                </c:pt>
                <c:pt idx="6">
                  <c:v>3.4988489838636755E-2</c:v>
                </c:pt>
                <c:pt idx="7">
                  <c:v>4.6359397366537002E-3</c:v>
                </c:pt>
                <c:pt idx="8">
                  <c:v>4.7627721948997484E-3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39-42D6-89CB-1127897B3AA0}"/>
            </c:ext>
          </c:extLst>
        </c:ser>
        <c:ser>
          <c:idx val="8"/>
          <c:order val="8"/>
          <c:tx>
            <c:strRef>
              <c:f>'Export SP_impact A1'!$M$41</c:f>
              <c:strCache>
                <c:ptCount val="1"/>
                <c:pt idx="0">
                  <c:v>Copper | market {GLO} | metal working {RER}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A1'!$M$42:$M$50</c:f>
              <c:numCache>
                <c:formatCode>0.0%</c:formatCode>
                <c:ptCount val="9"/>
                <c:pt idx="0">
                  <c:v>1.9210511448410222E-3</c:v>
                </c:pt>
                <c:pt idx="1">
                  <c:v>1.6841601636418159E-3</c:v>
                </c:pt>
                <c:pt idx="2">
                  <c:v>2.3608908437653373E-2</c:v>
                </c:pt>
                <c:pt idx="3">
                  <c:v>9.2301024802435277E-3</c:v>
                </c:pt>
                <c:pt idx="4">
                  <c:v>1.1365784739939346E-2</c:v>
                </c:pt>
                <c:pt idx="5">
                  <c:v>2.3941310255465339E-3</c:v>
                </c:pt>
                <c:pt idx="6">
                  <c:v>1.37657321135963E-3</c:v>
                </c:pt>
                <c:pt idx="7">
                  <c:v>1.0401025268918687E-2</c:v>
                </c:pt>
                <c:pt idx="8">
                  <c:v>2.2115109998577485E-2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39-42D6-89CB-1127897B3AA0}"/>
            </c:ext>
          </c:extLst>
        </c:ser>
        <c:ser>
          <c:idx val="9"/>
          <c:order val="9"/>
          <c:tx>
            <c:strRef>
              <c:f>'Export SP_impact A1'!$N$41</c:f>
              <c:strCache>
                <c:ptCount val="1"/>
                <c:pt idx="0">
                  <c:v>Steel | market {GLO} | metal working {RER}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A1'!$N$42:$N$50</c:f>
              <c:numCache>
                <c:formatCode>0.0%</c:formatCode>
                <c:ptCount val="9"/>
                <c:pt idx="0">
                  <c:v>9.2895444040051451E-4</c:v>
                </c:pt>
                <c:pt idx="1">
                  <c:v>1.0324933638372012E-3</c:v>
                </c:pt>
                <c:pt idx="2">
                  <c:v>4.6554956570945936E-4</c:v>
                </c:pt>
                <c:pt idx="3">
                  <c:v>5.3280938181191691E-4</c:v>
                </c:pt>
                <c:pt idx="4">
                  <c:v>1.0125152457345786E-3</c:v>
                </c:pt>
                <c:pt idx="5">
                  <c:v>1.6330904292626099E-5</c:v>
                </c:pt>
                <c:pt idx="6">
                  <c:v>7.2632103179850126E-4</c:v>
                </c:pt>
                <c:pt idx="7">
                  <c:v>7.7694664254697844E-4</c:v>
                </c:pt>
                <c:pt idx="8">
                  <c:v>9.8859931534780185E-4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39-42D6-89CB-1127897B3AA0}"/>
            </c:ext>
          </c:extLst>
        </c:ser>
        <c:ser>
          <c:idx val="10"/>
          <c:order val="10"/>
          <c:tx>
            <c:strRef>
              <c:f>'Export SP_impact A1'!$O$41</c:f>
              <c:strCache>
                <c:ptCount val="1"/>
                <c:pt idx="0">
                  <c:v>PP | market {GLO} | injection moulding {RER}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A1'!$O$42:$O$50</c:f>
              <c:numCache>
                <c:formatCode>0.0%</c:formatCode>
                <c:ptCount val="9"/>
                <c:pt idx="0">
                  <c:v>1.0069353777303856E-3</c:v>
                </c:pt>
                <c:pt idx="1">
                  <c:v>7.8496252712412858E-4</c:v>
                </c:pt>
                <c:pt idx="2">
                  <c:v>4.4749289498392775E-4</c:v>
                </c:pt>
                <c:pt idx="3">
                  <c:v>3.5015468526230554E-4</c:v>
                </c:pt>
                <c:pt idx="4">
                  <c:v>7.9559762161243339E-4</c:v>
                </c:pt>
                <c:pt idx="5">
                  <c:v>2.6305501836640079E-6</c:v>
                </c:pt>
                <c:pt idx="6">
                  <c:v>2.0108327739778512E-3</c:v>
                </c:pt>
                <c:pt idx="7">
                  <c:v>2.6643331442939458E-4</c:v>
                </c:pt>
                <c:pt idx="8">
                  <c:v>2.7372254955368691E-4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A39-42D6-89CB-1127897B3AA0}"/>
            </c:ext>
          </c:extLst>
        </c:ser>
        <c:ser>
          <c:idx val="11"/>
          <c:order val="11"/>
          <c:tx>
            <c:strRef>
              <c:f>'Export SP_impact A1'!$P$41</c:f>
              <c:strCache>
                <c:ptCount val="1"/>
                <c:pt idx="0">
                  <c:v>Electronic cable | production {GLO}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39-42D6-89CB-1127897B3AA0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39-42D6-89CB-1127897B3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A1'!$P$42:$P$50</c:f>
              <c:numCache>
                <c:formatCode>0.0%</c:formatCode>
                <c:ptCount val="9"/>
                <c:pt idx="0">
                  <c:v>2.1628220673632095E-2</c:v>
                </c:pt>
                <c:pt idx="1">
                  <c:v>1.3901987771388609E-2</c:v>
                </c:pt>
                <c:pt idx="2">
                  <c:v>0.22935868932502498</c:v>
                </c:pt>
                <c:pt idx="3">
                  <c:v>8.9594234989548382E-2</c:v>
                </c:pt>
                <c:pt idx="4">
                  <c:v>0.11496585814783498</c:v>
                </c:pt>
                <c:pt idx="5">
                  <c:v>2.3099354501254145E-2</c:v>
                </c:pt>
                <c:pt idx="6">
                  <c:v>2.1593965409548492E-2</c:v>
                </c:pt>
                <c:pt idx="7">
                  <c:v>0.10071521629735321</c:v>
                </c:pt>
                <c:pt idx="8">
                  <c:v>0.21467808233588229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A39-42D6-89CB-1127897B3AA0}"/>
            </c:ext>
          </c:extLst>
        </c:ser>
        <c:ser>
          <c:idx val="12"/>
          <c:order val="12"/>
          <c:tx>
            <c:strRef>
              <c:f>'Export SP_impact A1'!$Q$41</c:f>
              <c:strCache>
                <c:ptCount val="1"/>
                <c:pt idx="0">
                  <c:v>PCB, mounted | market {GLO} | mass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A1'!$Q$42:$Q$50</c:f>
              <c:numCache>
                <c:formatCode>0.0%</c:formatCode>
                <c:ptCount val="9"/>
                <c:pt idx="0">
                  <c:v>0.26721236756982303</c:v>
                </c:pt>
                <c:pt idx="1">
                  <c:v>0.36717674651887916</c:v>
                </c:pt>
                <c:pt idx="2">
                  <c:v>0.21270319204598634</c:v>
                </c:pt>
                <c:pt idx="3">
                  <c:v>0.30566008097446146</c:v>
                </c:pt>
                <c:pt idx="4">
                  <c:v>0.17578284588379586</c:v>
                </c:pt>
                <c:pt idx="5">
                  <c:v>0.26415813411633243</c:v>
                </c:pt>
                <c:pt idx="6">
                  <c:v>0.20621965572542006</c:v>
                </c:pt>
                <c:pt idx="7">
                  <c:v>0.35079469271570562</c:v>
                </c:pt>
                <c:pt idx="8">
                  <c:v>0.19865532513588818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A39-42D6-89CB-1127897B3AA0}"/>
            </c:ext>
          </c:extLst>
        </c:ser>
        <c:ser>
          <c:idx val="13"/>
          <c:order val="13"/>
          <c:tx>
            <c:strRef>
              <c:f>'Export SP_impact A1'!$R$41</c:f>
              <c:strCache>
                <c:ptCount val="1"/>
                <c:pt idx="0">
                  <c:v>Liquid crystal display, unmounted {GLO}| market for | Cut-off, U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A1'!$R$42:$R$50</c:f>
              <c:numCache>
                <c:formatCode>0.0%</c:formatCode>
                <c:ptCount val="9"/>
                <c:pt idx="0">
                  <c:v>7.4902184375330904E-3</c:v>
                </c:pt>
                <c:pt idx="1">
                  <c:v>6.7011952295581954E-3</c:v>
                </c:pt>
                <c:pt idx="2">
                  <c:v>5.0049754635906598E-3</c:v>
                </c:pt>
                <c:pt idx="3">
                  <c:v>1.7976065368565403E-2</c:v>
                </c:pt>
                <c:pt idx="4">
                  <c:v>5.5343786973959617E-3</c:v>
                </c:pt>
                <c:pt idx="5">
                  <c:v>1.3880929613295134E-2</c:v>
                </c:pt>
                <c:pt idx="6">
                  <c:v>5.5535837998107497E-3</c:v>
                </c:pt>
                <c:pt idx="7">
                  <c:v>1.0552494163811807E-2</c:v>
                </c:pt>
                <c:pt idx="8">
                  <c:v>6.2371962381622455E-3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A39-42D6-89CB-1127897B3AA0}"/>
            </c:ext>
          </c:extLst>
        </c:ser>
        <c:ser>
          <c:idx val="14"/>
          <c:order val="14"/>
          <c:tx>
            <c:strRef>
              <c:f>'Export SP_impact A1'!$S$41</c:f>
              <c:strCache>
                <c:ptCount val="1"/>
                <c:pt idx="0">
                  <c:v>Fan, VMC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A1'!$S$42:$S$50</c:f>
              <c:numCache>
                <c:formatCode>0.0%</c:formatCode>
                <c:ptCount val="9"/>
                <c:pt idx="0">
                  <c:v>0.2076918382672335</c:v>
                </c:pt>
                <c:pt idx="1">
                  <c:v>0.16601919281736047</c:v>
                </c:pt>
                <c:pt idx="2">
                  <c:v>0.15974472402621784</c:v>
                </c:pt>
                <c:pt idx="3">
                  <c:v>0.15245879317556524</c:v>
                </c:pt>
                <c:pt idx="4">
                  <c:v>0.22803135115142451</c:v>
                </c:pt>
                <c:pt idx="5">
                  <c:v>0.11788277362370871</c:v>
                </c:pt>
                <c:pt idx="6">
                  <c:v>0.20613114100583002</c:v>
                </c:pt>
                <c:pt idx="7">
                  <c:v>0.21746522144724012</c:v>
                </c:pt>
                <c:pt idx="8">
                  <c:v>0.14352926838208949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A39-42D6-89CB-1127897B3AA0}"/>
            </c:ext>
          </c:extLst>
        </c:ser>
        <c:ser>
          <c:idx val="15"/>
          <c:order val="15"/>
          <c:tx>
            <c:strRef>
              <c:f>'Export SP_impact A1'!$T$41</c:f>
              <c:strCache>
                <c:ptCount val="1"/>
                <c:pt idx="0">
                  <c:v>Duct_Connectors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A1'!$T$42:$T$50</c:f>
              <c:numCache>
                <c:formatCode>0.0%</c:formatCode>
                <c:ptCount val="9"/>
                <c:pt idx="0">
                  <c:v>6.0481824937505127E-3</c:v>
                </c:pt>
                <c:pt idx="1">
                  <c:v>1.113177382961922E-2</c:v>
                </c:pt>
                <c:pt idx="2">
                  <c:v>3.0352361941022509E-3</c:v>
                </c:pt>
                <c:pt idx="3">
                  <c:v>2.3549509006666573E-3</c:v>
                </c:pt>
                <c:pt idx="4">
                  <c:v>6.4762238347526591E-3</c:v>
                </c:pt>
                <c:pt idx="5">
                  <c:v>2.2896449638021422E-3</c:v>
                </c:pt>
                <c:pt idx="6">
                  <c:v>1.2612552663596285E-2</c:v>
                </c:pt>
                <c:pt idx="7">
                  <c:v>2.8782741614827977E-3</c:v>
                </c:pt>
                <c:pt idx="8">
                  <c:v>1.7586335096102502E-3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A39-42D6-89CB-1127897B3AA0}"/>
            </c:ext>
          </c:extLst>
        </c:ser>
        <c:ser>
          <c:idx val="16"/>
          <c:order val="16"/>
          <c:tx>
            <c:strRef>
              <c:f>'Export SP_impact A1'!$U$41</c:f>
              <c:strCache>
                <c:ptCount val="1"/>
                <c:pt idx="0">
                  <c:v>EPDM | production {RER}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A1'!$U$42:$U$50</c:f>
              <c:numCache>
                <c:formatCode>0.0%</c:formatCode>
                <c:ptCount val="9"/>
                <c:pt idx="0">
                  <c:v>7.0097803944052983E-4</c:v>
                </c:pt>
                <c:pt idx="1">
                  <c:v>2.3798449881419917E-3</c:v>
                </c:pt>
                <c:pt idx="2">
                  <c:v>4.1076758803101394E-4</c:v>
                </c:pt>
                <c:pt idx="3">
                  <c:v>3.156853408473561E-4</c:v>
                </c:pt>
                <c:pt idx="4">
                  <c:v>1.0388400281153654E-3</c:v>
                </c:pt>
                <c:pt idx="5">
                  <c:v>6.5150111862674002E-4</c:v>
                </c:pt>
                <c:pt idx="6">
                  <c:v>1.5525370653714152E-3</c:v>
                </c:pt>
                <c:pt idx="7">
                  <c:v>5.5060205751645966E-4</c:v>
                </c:pt>
                <c:pt idx="8">
                  <c:v>2.2326972784157394E-4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A39-42D6-89CB-1127897B3AA0}"/>
            </c:ext>
          </c:extLst>
        </c:ser>
        <c:ser>
          <c:idx val="17"/>
          <c:order val="17"/>
          <c:tx>
            <c:strRef>
              <c:f>'Export SP_impact A1'!$V$41</c:f>
              <c:strCache>
                <c:ptCount val="1"/>
                <c:pt idx="0">
                  <c:v>Tempeature Sensor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'Export SP_impact A1'!$D$42:$D$50</c:f>
              <c:strCache>
                <c:ptCount val="9"/>
                <c:pt idx="0">
                  <c:v>Global Warming</c:v>
                </c:pt>
                <c:pt idx="1">
                  <c:v>Ozone Depletion</c:v>
                </c:pt>
                <c:pt idx="2">
                  <c:v>Acidification for soil and water</c:v>
                </c:pt>
                <c:pt idx="3">
                  <c:v>Eutrophication</c:v>
                </c:pt>
                <c:pt idx="4">
                  <c:v>Photochemical ozone creation</c:v>
                </c:pt>
                <c:pt idx="5">
                  <c:v>Depletion of abiotic resources -elements</c:v>
                </c:pt>
                <c:pt idx="6">
                  <c:v>Depletion of abiotic resources -fossil</c:v>
                </c:pt>
                <c:pt idx="7">
                  <c:v>Water pollution</c:v>
                </c:pt>
                <c:pt idx="8">
                  <c:v>Air pollution</c:v>
                </c:pt>
              </c:strCache>
            </c:strRef>
          </c:cat>
          <c:val>
            <c:numRef>
              <c:f>'Export SP_impact A1'!$V$42:$V$50</c:f>
              <c:numCache>
                <c:formatCode>0.0%</c:formatCode>
                <c:ptCount val="9"/>
                <c:pt idx="0">
                  <c:v>2.1788117342611208E-3</c:v>
                </c:pt>
                <c:pt idx="1">
                  <c:v>2.5858145226873609E-3</c:v>
                </c:pt>
                <c:pt idx="2">
                  <c:v>1.24233898751043E-2</c:v>
                </c:pt>
                <c:pt idx="3">
                  <c:v>5.0992029016377676E-3</c:v>
                </c:pt>
                <c:pt idx="4">
                  <c:v>6.789576431968973E-3</c:v>
                </c:pt>
                <c:pt idx="5">
                  <c:v>1.5421511394301066E-3</c:v>
                </c:pt>
                <c:pt idx="6">
                  <c:v>2.7997728135590247E-3</c:v>
                </c:pt>
                <c:pt idx="7">
                  <c:v>5.8799916592851623E-3</c:v>
                </c:pt>
                <c:pt idx="8">
                  <c:v>1.1492928090776683E-2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A39-42D6-89CB-1127897B3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4372592"/>
        <c:axId val="534374560"/>
      </c:barChart>
      <c:catAx>
        <c:axId val="53437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374560"/>
        <c:crosses val="autoZero"/>
        <c:auto val="1"/>
        <c:lblAlgn val="ctr"/>
        <c:lblOffset val="100"/>
        <c:noMultiLvlLbl val="0"/>
      </c:catAx>
      <c:valAx>
        <c:axId val="534374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37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734734060091975E-2"/>
          <c:y val="0.60060703149155048"/>
          <c:w val="0.94617113203789749"/>
          <c:h val="0.383760897619473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</xdr:colOff>
      <xdr:row>0</xdr:row>
      <xdr:rowOff>185424</xdr:rowOff>
    </xdr:from>
    <xdr:to>
      <xdr:col>2</xdr:col>
      <xdr:colOff>517123</xdr:colOff>
      <xdr:row>4</xdr:row>
      <xdr:rowOff>21461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2479976-EAFF-44CF-A1A7-69F465F51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419" y="185424"/>
          <a:ext cx="2821659" cy="593139"/>
        </a:xfrm>
        <a:prstGeom prst="rect">
          <a:avLst/>
        </a:prstGeom>
      </xdr:spPr>
    </xdr:pic>
    <xdr:clientData/>
  </xdr:twoCellAnchor>
  <xdr:twoCellAnchor editAs="oneCell">
    <xdr:from>
      <xdr:col>2</xdr:col>
      <xdr:colOff>587012</xdr:colOff>
      <xdr:row>0</xdr:row>
      <xdr:rowOff>147773</xdr:rowOff>
    </xdr:from>
    <xdr:to>
      <xdr:col>4</xdr:col>
      <xdr:colOff>647157</xdr:colOff>
      <xdr:row>4</xdr:row>
      <xdr:rowOff>168456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B7FA1A3-AD48-4464-A3EE-B85A510C66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0262" y="147773"/>
          <a:ext cx="1611359" cy="742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</xdr:colOff>
      <xdr:row>0</xdr:row>
      <xdr:rowOff>185424</xdr:rowOff>
    </xdr:from>
    <xdr:to>
      <xdr:col>1</xdr:col>
      <xdr:colOff>2875513</xdr:colOff>
      <xdr:row>4</xdr:row>
      <xdr:rowOff>19036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E92AC01-5726-4E71-9EA1-2A3A3AAB0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419" y="185424"/>
          <a:ext cx="2821659" cy="593139"/>
        </a:xfrm>
        <a:prstGeom prst="rect">
          <a:avLst/>
        </a:prstGeom>
      </xdr:spPr>
    </xdr:pic>
    <xdr:clientData/>
  </xdr:twoCellAnchor>
  <xdr:twoCellAnchor editAs="oneCell">
    <xdr:from>
      <xdr:col>2</xdr:col>
      <xdr:colOff>683558</xdr:colOff>
      <xdr:row>0</xdr:row>
      <xdr:rowOff>123265</xdr:rowOff>
    </xdr:from>
    <xdr:to>
      <xdr:col>4</xdr:col>
      <xdr:colOff>722283</xdr:colOff>
      <xdr:row>4</xdr:row>
      <xdr:rowOff>135911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78FE172-5DFD-4534-9907-108DA2906D5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2411" y="123265"/>
          <a:ext cx="1607549" cy="742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</xdr:colOff>
      <xdr:row>0</xdr:row>
      <xdr:rowOff>185424</xdr:rowOff>
    </xdr:from>
    <xdr:to>
      <xdr:col>2</xdr:col>
      <xdr:colOff>517123</xdr:colOff>
      <xdr:row>3</xdr:row>
      <xdr:rowOff>65820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017BB3E-C9DB-43E3-B962-DBC48CE30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679" y="185424"/>
          <a:ext cx="2873094" cy="578987"/>
        </a:xfrm>
        <a:prstGeom prst="rect">
          <a:avLst/>
        </a:prstGeom>
      </xdr:spPr>
    </xdr:pic>
    <xdr:clientData/>
  </xdr:twoCellAnchor>
  <xdr:twoCellAnchor editAs="oneCell">
    <xdr:from>
      <xdr:col>2</xdr:col>
      <xdr:colOff>587012</xdr:colOff>
      <xdr:row>0</xdr:row>
      <xdr:rowOff>147773</xdr:rowOff>
    </xdr:from>
    <xdr:to>
      <xdr:col>4</xdr:col>
      <xdr:colOff>649334</xdr:colOff>
      <xdr:row>4</xdr:row>
      <xdr:rowOff>37283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804D1108-55CA-466B-9473-FA241368753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472" y="147773"/>
          <a:ext cx="1629865" cy="7712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</xdr:colOff>
      <xdr:row>0</xdr:row>
      <xdr:rowOff>185424</xdr:rowOff>
    </xdr:from>
    <xdr:to>
      <xdr:col>2</xdr:col>
      <xdr:colOff>517123</xdr:colOff>
      <xdr:row>4</xdr:row>
      <xdr:rowOff>25567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EA1A466A-728D-4AE1-B50D-6CD99CFF4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679" y="185424"/>
          <a:ext cx="2876904" cy="584182"/>
        </a:xfrm>
        <a:prstGeom prst="rect">
          <a:avLst/>
        </a:prstGeom>
      </xdr:spPr>
    </xdr:pic>
    <xdr:clientData/>
  </xdr:twoCellAnchor>
  <xdr:twoCellAnchor editAs="oneCell">
    <xdr:from>
      <xdr:col>2</xdr:col>
      <xdr:colOff>683558</xdr:colOff>
      <xdr:row>0</xdr:row>
      <xdr:rowOff>123265</xdr:rowOff>
    </xdr:from>
    <xdr:to>
      <xdr:col>4</xdr:col>
      <xdr:colOff>724460</xdr:colOff>
      <xdr:row>4</xdr:row>
      <xdr:rowOff>131012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61322193-5DC5-436E-BBD8-EBA44BCFFFE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1018" y="123265"/>
          <a:ext cx="1608445" cy="7555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</xdr:colOff>
      <xdr:row>0</xdr:row>
      <xdr:rowOff>185424</xdr:rowOff>
    </xdr:from>
    <xdr:to>
      <xdr:col>2</xdr:col>
      <xdr:colOff>517123</xdr:colOff>
      <xdr:row>2</xdr:row>
      <xdr:rowOff>118071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7B1F178F-DFF5-47F8-B685-044D92A8A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059" y="185424"/>
          <a:ext cx="2876904" cy="444276"/>
        </a:xfrm>
        <a:prstGeom prst="rect">
          <a:avLst/>
        </a:prstGeom>
      </xdr:spPr>
    </xdr:pic>
    <xdr:clientData/>
  </xdr:twoCellAnchor>
  <xdr:twoCellAnchor editAs="oneCell">
    <xdr:from>
      <xdr:col>2</xdr:col>
      <xdr:colOff>587012</xdr:colOff>
      <xdr:row>0</xdr:row>
      <xdr:rowOff>147773</xdr:rowOff>
    </xdr:from>
    <xdr:to>
      <xdr:col>4</xdr:col>
      <xdr:colOff>651511</xdr:colOff>
      <xdr:row>3</xdr:row>
      <xdr:rowOff>87357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E5DF65FD-15F7-403A-9698-6C6B1F9FE46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6852" y="147773"/>
          <a:ext cx="1632042" cy="6362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</xdr:colOff>
      <xdr:row>0</xdr:row>
      <xdr:rowOff>185424</xdr:rowOff>
    </xdr:from>
    <xdr:to>
      <xdr:col>2</xdr:col>
      <xdr:colOff>510196</xdr:colOff>
      <xdr:row>4</xdr:row>
      <xdr:rowOff>51891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7E08514-6D92-4F49-9793-3301453C0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739" y="185424"/>
          <a:ext cx="2876904" cy="586903"/>
        </a:xfrm>
        <a:prstGeom prst="rect">
          <a:avLst/>
        </a:prstGeom>
      </xdr:spPr>
    </xdr:pic>
    <xdr:clientData/>
  </xdr:twoCellAnchor>
  <xdr:twoCellAnchor editAs="oneCell">
    <xdr:from>
      <xdr:col>2</xdr:col>
      <xdr:colOff>683558</xdr:colOff>
      <xdr:row>0</xdr:row>
      <xdr:rowOff>123265</xdr:rowOff>
    </xdr:from>
    <xdr:to>
      <xdr:col>4</xdr:col>
      <xdr:colOff>714762</xdr:colOff>
      <xdr:row>4</xdr:row>
      <xdr:rowOff>157336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C959726E-8355-4C53-A08C-F2AE18A8889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0078" y="123265"/>
          <a:ext cx="1610622" cy="7545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11385</xdr:colOff>
      <xdr:row>0</xdr:row>
      <xdr:rowOff>51449</xdr:rowOff>
    </xdr:from>
    <xdr:to>
      <xdr:col>3</xdr:col>
      <xdr:colOff>188260</xdr:colOff>
      <xdr:row>2</xdr:row>
      <xdr:rowOff>169515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D59753-EC31-4B93-83D7-AAB957542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714" y="51449"/>
          <a:ext cx="3332452" cy="623339"/>
        </a:xfrm>
        <a:prstGeom prst="rect">
          <a:avLst/>
        </a:prstGeom>
      </xdr:spPr>
    </xdr:pic>
    <xdr:clientData/>
  </xdr:twoCellAnchor>
  <xdr:twoCellAnchor editAs="oneCell">
    <xdr:from>
      <xdr:col>3</xdr:col>
      <xdr:colOff>225269</xdr:colOff>
      <xdr:row>0</xdr:row>
      <xdr:rowOff>57167</xdr:rowOff>
    </xdr:from>
    <xdr:to>
      <xdr:col>5</xdr:col>
      <xdr:colOff>248322</xdr:colOff>
      <xdr:row>2</xdr:row>
      <xdr:rowOff>165992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613828A-9E25-4D89-AD67-D4BFD78D218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162" y="57167"/>
          <a:ext cx="1547053" cy="625896"/>
        </a:xfrm>
        <a:prstGeom prst="rect">
          <a:avLst/>
        </a:prstGeom>
      </xdr:spPr>
    </xdr:pic>
    <xdr:clientData/>
  </xdr:twoCellAnchor>
  <xdr:twoCellAnchor>
    <xdr:from>
      <xdr:col>46</xdr:col>
      <xdr:colOff>207818</xdr:colOff>
      <xdr:row>22</xdr:row>
      <xdr:rowOff>27709</xdr:rowOff>
    </xdr:from>
    <xdr:to>
      <xdr:col>57</xdr:col>
      <xdr:colOff>249381</xdr:colOff>
      <xdr:row>33</xdr:row>
      <xdr:rowOff>41564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9F141A0-2D2B-47AE-9423-349193EF42AB}"/>
            </a:ext>
          </a:extLst>
        </xdr:cNvPr>
        <xdr:cNvSpPr txBox="1"/>
      </xdr:nvSpPr>
      <xdr:spPr>
        <a:xfrm>
          <a:off x="37947600" y="4821382"/>
          <a:ext cx="8728363" cy="3144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3600">
              <a:solidFill>
                <a:srgbClr val="FF0000"/>
              </a:solidFill>
            </a:rPr>
            <a:t>Don't modify</a:t>
          </a:r>
          <a:r>
            <a:rPr lang="fr-FR" sz="3600" baseline="0">
              <a:solidFill>
                <a:srgbClr val="FF0000"/>
              </a:solidFill>
            </a:rPr>
            <a:t> the cells above</a:t>
          </a:r>
          <a:endParaRPr lang="fr-FR" sz="360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500744</xdr:colOff>
      <xdr:row>40</xdr:row>
      <xdr:rowOff>108855</xdr:rowOff>
    </xdr:from>
    <xdr:to>
      <xdr:col>17</xdr:col>
      <xdr:colOff>76200</xdr:colOff>
      <xdr:row>70</xdr:row>
      <xdr:rowOff>38098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8FF8A01-E8DE-47C3-89A0-452A33620D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122464</xdr:colOff>
      <xdr:row>40</xdr:row>
      <xdr:rowOff>27216</xdr:rowOff>
    </xdr:from>
    <xdr:to>
      <xdr:col>21</xdr:col>
      <xdr:colOff>487952</xdr:colOff>
      <xdr:row>74</xdr:row>
      <xdr:rowOff>155395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6076908-5D0D-449E-9F5E-61490D637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B1B8B6"/>
      </a:dk2>
      <a:lt2>
        <a:srgbClr val="F2F2F2"/>
      </a:lt2>
      <a:accent1>
        <a:srgbClr val="DE6B02"/>
      </a:accent1>
      <a:accent2>
        <a:srgbClr val="6A4505"/>
      </a:accent2>
      <a:accent3>
        <a:srgbClr val="AFCA0B"/>
      </a:accent3>
      <a:accent4>
        <a:srgbClr val="2B6120"/>
      </a:accent4>
      <a:accent5>
        <a:srgbClr val="BFBFBF"/>
      </a:accent5>
      <a:accent6>
        <a:srgbClr val="6A4505"/>
      </a:accent6>
      <a:hlink>
        <a:srgbClr val="DE6B02"/>
      </a:hlink>
      <a:folHlink>
        <a:srgbClr val="AFCA0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1BF4-EFB0-4277-AF84-96BE42C41F6E}">
  <sheetPr>
    <tabColor theme="3" tint="-0.249977111117893"/>
  </sheetPr>
  <dimension ref="B2:T89"/>
  <sheetViews>
    <sheetView topLeftCell="A68" zoomScale="70" zoomScaleNormal="70" workbookViewId="0">
      <selection activeCell="Q67" sqref="Q67"/>
    </sheetView>
  </sheetViews>
  <sheetFormatPr baseColWidth="10" defaultColWidth="11.44140625" defaultRowHeight="14.4" x14ac:dyDescent="0.3"/>
  <cols>
    <col min="1" max="1" width="2.5546875" style="4" customWidth="1"/>
    <col min="2" max="2" width="34.44140625" style="4" customWidth="1"/>
    <col min="3" max="16384" width="11.44140625" style="4"/>
  </cols>
  <sheetData>
    <row r="2" spans="6:20" ht="15.6" customHeight="1" x14ac:dyDescent="0.3">
      <c r="F2" s="72" t="s">
        <v>47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6:20" ht="14.4" customHeight="1" x14ac:dyDescent="0.3"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6:20" ht="14.4" customHeight="1" x14ac:dyDescent="0.3"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6" spans="6:20" ht="6.6" hidden="1" customHeight="1" x14ac:dyDescent="0.3"/>
    <row r="7" spans="6:20" ht="6.6" hidden="1" customHeight="1" x14ac:dyDescent="0.3"/>
    <row r="8" spans="6:20" ht="6.6" hidden="1" customHeight="1" x14ac:dyDescent="0.3"/>
    <row r="9" spans="6:20" ht="6.6" hidden="1" customHeight="1" x14ac:dyDescent="0.3"/>
    <row r="10" spans="6:20" ht="6.6" hidden="1" customHeight="1" x14ac:dyDescent="0.3"/>
    <row r="11" spans="6:20" ht="6.6" hidden="1" customHeight="1" x14ac:dyDescent="0.3"/>
    <row r="12" spans="6:20" ht="6.6" hidden="1" customHeight="1" x14ac:dyDescent="0.3"/>
    <row r="13" spans="6:20" ht="6.6" hidden="1" customHeight="1" x14ac:dyDescent="0.3"/>
    <row r="14" spans="6:20" ht="6.6" hidden="1" customHeight="1" x14ac:dyDescent="0.3"/>
    <row r="15" spans="6:20" ht="6.6" hidden="1" customHeight="1" x14ac:dyDescent="0.3"/>
    <row r="16" spans="6:20" ht="6.6" hidden="1" customHeight="1" x14ac:dyDescent="0.3"/>
    <row r="17" spans="2:20" ht="6.6" hidden="1" customHeight="1" x14ac:dyDescent="0.3"/>
    <row r="18" spans="2:20" ht="6.6" hidden="1" customHeight="1" x14ac:dyDescent="0.3"/>
    <row r="19" spans="2:20" ht="6.6" hidden="1" customHeight="1" x14ac:dyDescent="0.3"/>
    <row r="20" spans="2:20" ht="6.6" hidden="1" customHeight="1" x14ac:dyDescent="0.3"/>
    <row r="21" spans="2:20" ht="6.6" hidden="1" customHeight="1" x14ac:dyDescent="0.3"/>
    <row r="22" spans="2:20" ht="6.6" hidden="1" customHeight="1" x14ac:dyDescent="0.3"/>
    <row r="23" spans="2:20" ht="15" thickBot="1" x14ac:dyDescent="0.35"/>
    <row r="24" spans="2:20" ht="75" customHeight="1" thickTop="1" thickBot="1" x14ac:dyDescent="0.35">
      <c r="B24" s="75" t="s">
        <v>113</v>
      </c>
      <c r="C24" s="77" t="s">
        <v>114</v>
      </c>
      <c r="D24" s="78"/>
      <c r="E24" s="79"/>
      <c r="F24" s="1" t="s">
        <v>0</v>
      </c>
      <c r="G24" s="1" t="s">
        <v>1</v>
      </c>
      <c r="H24" s="77" t="s">
        <v>115</v>
      </c>
      <c r="I24" s="78"/>
      <c r="J24" s="78"/>
      <c r="K24" s="78"/>
      <c r="L24" s="78"/>
      <c r="M24" s="78"/>
      <c r="N24" s="79"/>
      <c r="O24" s="77" t="s">
        <v>116</v>
      </c>
      <c r="P24" s="78"/>
      <c r="Q24" s="78"/>
      <c r="R24" s="79"/>
      <c r="S24" s="73" t="s">
        <v>117</v>
      </c>
      <c r="T24" s="1" t="s">
        <v>118</v>
      </c>
    </row>
    <row r="25" spans="2:20" ht="15.6" thickTop="1" thickBot="1" x14ac:dyDescent="0.35">
      <c r="B25" s="76"/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17</v>
      </c>
      <c r="S25" s="74"/>
      <c r="T25" s="2" t="s">
        <v>18</v>
      </c>
    </row>
    <row r="26" spans="2:20" ht="15.6" thickTop="1" thickBot="1" x14ac:dyDescent="0.35">
      <c r="B26" s="11" t="s">
        <v>112</v>
      </c>
      <c r="C26" s="47">
        <f>'Export SP_impact'!E14</f>
        <v>224.26104000000001</v>
      </c>
      <c r="D26" s="47">
        <f>'Export SP_impact'!F14</f>
        <v>1.5395293000000001</v>
      </c>
      <c r="E26" s="47">
        <f>'Export SP_impact'!G14</f>
        <v>39.459598</v>
      </c>
      <c r="F26" s="47">
        <f>'Export SP_impact'!H14</f>
        <v>8.4994958999999994</v>
      </c>
      <c r="G26" s="47">
        <f>'Export SP_impact'!I14</f>
        <v>5.3725239000000001E-2</v>
      </c>
      <c r="H26" s="47">
        <f>'Export SP_impact'!J14</f>
        <v>0.81636078999999995</v>
      </c>
      <c r="I26" s="47">
        <f>'Export SP_impact'!K14</f>
        <v>33.305861999999998</v>
      </c>
      <c r="J26" s="9">
        <f>'Export SP_impact'!L14</f>
        <v>0</v>
      </c>
      <c r="K26" s="9">
        <f>'Export SP_impact'!M14</f>
        <v>0</v>
      </c>
      <c r="L26" s="9">
        <f>'Export SP_impact'!N14</f>
        <v>0</v>
      </c>
      <c r="M26" s="47">
        <f>'Export SP_impact'!O14</f>
        <v>323.04009000000002</v>
      </c>
      <c r="N26" s="9">
        <f>'Export SP_impact'!P14</f>
        <v>0</v>
      </c>
      <c r="O26" s="9">
        <f>'Export SP_impact'!Q14</f>
        <v>0</v>
      </c>
      <c r="P26" s="47">
        <f>'Export SP_impact'!R14</f>
        <v>0.53162774999999995</v>
      </c>
      <c r="Q26" s="47">
        <f>'Export SP_impact'!S14</f>
        <v>13.190663000000001</v>
      </c>
      <c r="R26" s="47">
        <f>'Export SP_impact'!T14</f>
        <v>15.963832</v>
      </c>
      <c r="S26" s="6">
        <f t="shared" ref="S26:S33" si="0">SUM(C26:R26)</f>
        <v>660.66182397900002</v>
      </c>
      <c r="T26" s="9" t="s">
        <v>146</v>
      </c>
    </row>
    <row r="27" spans="2:20" ht="15.6" thickTop="1" thickBot="1" x14ac:dyDescent="0.35">
      <c r="B27" s="11" t="s">
        <v>120</v>
      </c>
      <c r="C27" s="47">
        <f>'Export SP_impact'!E15</f>
        <v>1.6523626E-5</v>
      </c>
      <c r="D27" s="47">
        <f>'Export SP_impact'!F15</f>
        <v>2.8402674000000002E-7</v>
      </c>
      <c r="E27" s="47">
        <f>'Export SP_impact'!G15</f>
        <v>2.8897668000000001E-6</v>
      </c>
      <c r="F27" s="47">
        <f>'Export SP_impact'!H15</f>
        <v>1.5680663E-6</v>
      </c>
      <c r="G27" s="47">
        <f>'Export SP_impact'!I15</f>
        <v>1.2730294E-8</v>
      </c>
      <c r="H27" s="47">
        <f>'Export SP_impact'!J15</f>
        <v>8.4304672000000001E-8</v>
      </c>
      <c r="I27" s="47">
        <f>'Export SP_impact'!K15</f>
        <v>1.2236175E-6</v>
      </c>
      <c r="J27" s="9">
        <f>'Export SP_impact'!L15</f>
        <v>0</v>
      </c>
      <c r="K27" s="9">
        <f>'Export SP_impact'!M15</f>
        <v>0</v>
      </c>
      <c r="L27" s="9">
        <f>'Export SP_impact'!N15</f>
        <v>0</v>
      </c>
      <c r="M27" s="47">
        <f>'Export SP_impact'!O15</f>
        <v>3.5580911E-4</v>
      </c>
      <c r="N27" s="9">
        <f>'Export SP_impact'!P15</f>
        <v>0</v>
      </c>
      <c r="O27" s="9">
        <f>'Export SP_impact'!Q15</f>
        <v>0</v>
      </c>
      <c r="P27" s="47">
        <f>'Export SP_impact'!R15</f>
        <v>9.8079650000000003E-8</v>
      </c>
      <c r="Q27" s="47">
        <f>'Export SP_impact'!S15</f>
        <v>7.6152390000000004E-8</v>
      </c>
      <c r="R27" s="47">
        <f>'Export SP_impact'!T15</f>
        <v>2.6189555999999999E-8</v>
      </c>
      <c r="S27" s="6">
        <f t="shared" si="0"/>
        <v>3.7859566990199999E-4</v>
      </c>
      <c r="T27" s="9" t="s">
        <v>146</v>
      </c>
    </row>
    <row r="28" spans="2:20" ht="15.6" thickTop="1" thickBot="1" x14ac:dyDescent="0.35">
      <c r="B28" s="11" t="s">
        <v>121</v>
      </c>
      <c r="C28" s="47">
        <f>'Export SP_impact'!E16</f>
        <v>1.8110274</v>
      </c>
      <c r="D28" s="47">
        <f>'Export SP_impact'!F16</f>
        <v>4.1151151000000004E-3</v>
      </c>
      <c r="E28" s="47">
        <f>'Export SP_impact'!G16</f>
        <v>0.11000698</v>
      </c>
      <c r="F28" s="47">
        <f>'Export SP_impact'!H16</f>
        <v>2.2718894E-2</v>
      </c>
      <c r="G28" s="47">
        <f>'Export SP_impact'!I16</f>
        <v>1.96145E-4</v>
      </c>
      <c r="H28" s="47">
        <f>'Export SP_impact'!J16</f>
        <v>1.4704129E-2</v>
      </c>
      <c r="I28" s="47">
        <f>'Export SP_impact'!K16</f>
        <v>8.6204287000000004E-2</v>
      </c>
      <c r="J28" s="9">
        <f>'Export SP_impact'!L16</f>
        <v>0</v>
      </c>
      <c r="K28" s="9">
        <f>'Export SP_impact'!M16</f>
        <v>0</v>
      </c>
      <c r="L28" s="9">
        <f>'Export SP_impact'!N16</f>
        <v>0</v>
      </c>
      <c r="M28" s="47">
        <f>'Export SP_impact'!O16</f>
        <v>0.99282037000000001</v>
      </c>
      <c r="N28" s="9">
        <f>'Export SP_impact'!P16</f>
        <v>0</v>
      </c>
      <c r="O28" s="9">
        <f>'Export SP_impact'!Q16</f>
        <v>0</v>
      </c>
      <c r="P28" s="47">
        <f>'Export SP_impact'!R16</f>
        <v>1.4210248E-3</v>
      </c>
      <c r="Q28" s="47">
        <f>'Export SP_impact'!S16</f>
        <v>3.2147361999999998E-3</v>
      </c>
      <c r="R28" s="47">
        <f>'Export SP_impact'!T16</f>
        <v>2.3762939000000001E-3</v>
      </c>
      <c r="S28" s="6">
        <f t="shared" si="0"/>
        <v>3.0488053750000002</v>
      </c>
      <c r="T28" s="9" t="s">
        <v>146</v>
      </c>
    </row>
    <row r="29" spans="2:20" ht="16.2" thickTop="1" thickBot="1" x14ac:dyDescent="0.35">
      <c r="B29" s="11" t="s">
        <v>122</v>
      </c>
      <c r="C29" s="47">
        <f>'Export SP_impact'!E17</f>
        <v>0.24420402999999999</v>
      </c>
      <c r="D29" s="47">
        <f>'Export SP_impact'!F17</f>
        <v>7.0795437000000004E-4</v>
      </c>
      <c r="E29" s="47">
        <f>'Export SP_impact'!G17</f>
        <v>2.4715141999999999E-2</v>
      </c>
      <c r="F29" s="47">
        <f>'Export SP_impact'!H17</f>
        <v>3.9085031999999999E-3</v>
      </c>
      <c r="G29" s="47">
        <f>'Export SP_impact'!I17</f>
        <v>7.0953418000000007E-5</v>
      </c>
      <c r="H29" s="47">
        <f>'Export SP_impact'!J17</f>
        <v>6.3081547000000002E-2</v>
      </c>
      <c r="I29" s="47">
        <f>'Export SP_impact'!K17</f>
        <v>1.2014555E-2</v>
      </c>
      <c r="J29" s="9">
        <f>'Export SP_impact'!L17</f>
        <v>0</v>
      </c>
      <c r="K29" s="9">
        <f>'Export SP_impact'!M17</f>
        <v>0</v>
      </c>
      <c r="L29" s="9">
        <f>'Export SP_impact'!N17</f>
        <v>0</v>
      </c>
      <c r="M29" s="47">
        <f>'Export SP_impact'!O17</f>
        <v>0.13111655</v>
      </c>
      <c r="N29" s="9">
        <f>'Export SP_impact'!P17</f>
        <v>0</v>
      </c>
      <c r="O29" s="9">
        <f>'Export SP_impact'!Q17</f>
        <v>0</v>
      </c>
      <c r="P29" s="47">
        <f>'Export SP_impact'!R17</f>
        <v>2.4446964999999998E-4</v>
      </c>
      <c r="Q29" s="47">
        <f>'Export SP_impact'!S17</f>
        <v>8.0174228E-4</v>
      </c>
      <c r="R29" s="47">
        <f>'Export SP_impact'!T17</f>
        <v>1.2473523000000001E-3</v>
      </c>
      <c r="S29" s="6">
        <f t="shared" si="0"/>
        <v>0.4821127992180001</v>
      </c>
      <c r="T29" s="9" t="s">
        <v>146</v>
      </c>
    </row>
    <row r="30" spans="2:20" ht="15.6" thickTop="1" thickBot="1" x14ac:dyDescent="0.35">
      <c r="B30" s="11" t="s">
        <v>123</v>
      </c>
      <c r="C30" s="47">
        <f>'Export SP_impact'!E18</f>
        <v>0.18231522999999999</v>
      </c>
      <c r="D30" s="47">
        <f>'Export SP_impact'!F18</f>
        <v>4.6180521E-4</v>
      </c>
      <c r="E30" s="47">
        <f>'Export SP_impact'!G18</f>
        <v>1.3221963E-2</v>
      </c>
      <c r="F30" s="47">
        <f>'Export SP_impact'!H18</f>
        <v>2.549553E-3</v>
      </c>
      <c r="G30" s="47">
        <f>'Export SP_impact'!I18</f>
        <v>3.3275292000000001E-5</v>
      </c>
      <c r="H30" s="47">
        <f>'Export SP_impact'!J18</f>
        <v>5.2670479000000001E-4</v>
      </c>
      <c r="I30" s="47">
        <f>'Export SP_impact'!K18</f>
        <v>2.1043362999999999E-2</v>
      </c>
      <c r="J30" s="9">
        <f>'Export SP_impact'!L18</f>
        <v>0</v>
      </c>
      <c r="K30" s="9">
        <f>'Export SP_impact'!M18</f>
        <v>0</v>
      </c>
      <c r="L30" s="9">
        <f>'Export SP_impact'!N18</f>
        <v>0</v>
      </c>
      <c r="M30" s="47">
        <f>'Export SP_impact'!O18</f>
        <v>8.5883525000000002E-2</v>
      </c>
      <c r="N30" s="9">
        <f>'Export SP_impact'!P18</f>
        <v>0</v>
      </c>
      <c r="O30" s="9">
        <f>'Export SP_impact'!Q18</f>
        <v>0</v>
      </c>
      <c r="P30" s="47">
        <f>'Export SP_impact'!R18</f>
        <v>1.5946982E-4</v>
      </c>
      <c r="Q30" s="47">
        <f>'Export SP_impact'!S18</f>
        <v>2.4669467000000003E-4</v>
      </c>
      <c r="R30" s="47">
        <f>'Export SP_impact'!T18</f>
        <v>3.8668365999999999E-4</v>
      </c>
      <c r="S30" s="6">
        <f t="shared" si="0"/>
        <v>0.30682826744199998</v>
      </c>
      <c r="T30" s="9" t="s">
        <v>146</v>
      </c>
    </row>
    <row r="31" spans="2:20" ht="25.2" thickTop="1" thickBot="1" x14ac:dyDescent="0.35">
      <c r="B31" s="11" t="s">
        <v>124</v>
      </c>
      <c r="C31" s="47">
        <f>'Export SP_impact'!E19</f>
        <v>0.11778339</v>
      </c>
      <c r="D31" s="47">
        <f>'Export SP_impact'!F19</f>
        <v>1.1234812000000001E-7</v>
      </c>
      <c r="E31" s="47">
        <f>'Export SP_impact'!G19</f>
        <v>6.5363495999999997E-3</v>
      </c>
      <c r="F31" s="47">
        <f>'Export SP_impact'!H19</f>
        <v>6.2025607000000001E-7</v>
      </c>
      <c r="G31" s="47">
        <f>'Export SP_impact'!I19</f>
        <v>7.3258712999999999E-8</v>
      </c>
      <c r="H31" s="47">
        <f>'Export SP_impact'!J19</f>
        <v>1.0805653E-6</v>
      </c>
      <c r="I31" s="47">
        <f>'Export SP_impact'!K19</f>
        <v>4.0348210999999998E-5</v>
      </c>
      <c r="J31" s="9">
        <f>'Export SP_impact'!L19</f>
        <v>0</v>
      </c>
      <c r="K31" s="9">
        <f>'Export SP_impact'!M19</f>
        <v>0</v>
      </c>
      <c r="L31" s="9">
        <f>'Export SP_impact'!N19</f>
        <v>0</v>
      </c>
      <c r="M31" s="47">
        <f>'Export SP_impact'!O19</f>
        <v>6.0785741000000005E-4</v>
      </c>
      <c r="N31" s="9">
        <f>'Export SP_impact'!P19</f>
        <v>0</v>
      </c>
      <c r="O31" s="9">
        <f>'Export SP_impact'!Q19</f>
        <v>0</v>
      </c>
      <c r="P31" s="47">
        <f>'Export SP_impact'!R19</f>
        <v>3.8795869999999997E-8</v>
      </c>
      <c r="Q31" s="47">
        <f>'Export SP_impact'!S19</f>
        <v>2.08402E-6</v>
      </c>
      <c r="R31" s="47">
        <f>'Export SP_impact'!T19</f>
        <v>1.9665750999999998E-6</v>
      </c>
      <c r="S31" s="6">
        <f t="shared" si="0"/>
        <v>0.12497392104017302</v>
      </c>
      <c r="T31" s="9" t="s">
        <v>146</v>
      </c>
    </row>
    <row r="32" spans="2:20" ht="15.6" thickTop="1" thickBot="1" x14ac:dyDescent="0.35">
      <c r="B32" s="11" t="s">
        <v>125</v>
      </c>
      <c r="C32" s="47">
        <f>'Export SP_impact'!E25+'Export SP_impact'!E28</f>
        <v>3887.0577199999998</v>
      </c>
      <c r="D32" s="47">
        <f>'Export SP_impact'!F25+'Export SP_impact'!F28</f>
        <v>21.977945140000003</v>
      </c>
      <c r="E32" s="47">
        <f>'Export SP_impact'!G25+'Export SP_impact'!G28</f>
        <v>657.49101699999994</v>
      </c>
      <c r="F32" s="47">
        <f>'Export SP_impact'!H25+'Export SP_impact'!H28</f>
        <v>121.33673266</v>
      </c>
      <c r="G32" s="47">
        <f>'Export SP_impact'!I25+'Export SP_impact'!I28</f>
        <v>-39.348396099999995</v>
      </c>
      <c r="H32" s="47">
        <f>'Export SP_impact'!J25+'Export SP_impact'!J28</f>
        <v>12.533864699999999</v>
      </c>
      <c r="I32" s="47">
        <f>'Export SP_impact'!K25+'Export SP_impact'!K28</f>
        <v>536.67244900000003</v>
      </c>
      <c r="J32" s="9">
        <f>'Export SP_impact'!L25+'Export SP_impact'!L28</f>
        <v>0</v>
      </c>
      <c r="K32" s="9">
        <f>'Export SP_impact'!M25+'Export SP_impact'!M28</f>
        <v>0</v>
      </c>
      <c r="L32" s="9">
        <f>'Export SP_impact'!N25+'Export SP_impact'!N28</f>
        <v>0</v>
      </c>
      <c r="M32" s="47">
        <f>'Export SP_impact'!O25+'Export SP_impact'!O28</f>
        <v>50944.544299999994</v>
      </c>
      <c r="N32" s="9">
        <f>'Export SP_impact'!P25+'Export SP_impact'!P28</f>
        <v>0</v>
      </c>
      <c r="O32" s="9">
        <f>'Export SP_impact'!Q25+'Export SP_impact'!Q28</f>
        <v>0</v>
      </c>
      <c r="P32" s="47">
        <f>'Export SP_impact'!R25+'Export SP_impact'!R28</f>
        <v>7.5893880039999999</v>
      </c>
      <c r="Q32" s="47">
        <f>'Export SP_impact'!S25+'Export SP_impact'!S28</f>
        <v>-171.35842758999999</v>
      </c>
      <c r="R32" s="47">
        <f>'Export SP_impact'!T25+'Export SP_impact'!T28</f>
        <v>2.6761149639999999</v>
      </c>
      <c r="S32" s="6">
        <f t="shared" si="0"/>
        <v>55981.172707777994</v>
      </c>
      <c r="T32" s="9" t="s">
        <v>146</v>
      </c>
    </row>
    <row r="33" spans="2:20" ht="15.6" thickTop="1" thickBot="1" x14ac:dyDescent="0.35">
      <c r="B33" s="11" t="s">
        <v>126</v>
      </c>
      <c r="C33" s="47">
        <f>'Export SP_impact'!E32</f>
        <v>2.6242852999999999</v>
      </c>
      <c r="D33" s="47">
        <f>'Export SP_impact'!F32</f>
        <v>3.0577105000000003E-5</v>
      </c>
      <c r="E33" s="47">
        <f>'Export SP_impact'!G32</f>
        <v>0.33805707000000002</v>
      </c>
      <c r="F33" s="47">
        <f>'Export SP_impact'!H32</f>
        <v>1.6881131999999999E-4</v>
      </c>
      <c r="G33" s="47">
        <f>'Export SP_impact'!I32</f>
        <v>4.4369582E-4</v>
      </c>
      <c r="H33" s="47">
        <f>'Export SP_impact'!J32</f>
        <v>-4.5801845999999999</v>
      </c>
      <c r="I33" s="47">
        <f>'Export SP_impact'!K32</f>
        <v>0.36429815999999998</v>
      </c>
      <c r="J33" s="9">
        <f>'Export SP_impact'!L32</f>
        <v>0</v>
      </c>
      <c r="K33" s="9">
        <f>'Export SP_impact'!M32</f>
        <v>0</v>
      </c>
      <c r="L33" s="9">
        <f>'Export SP_impact'!N32</f>
        <v>0</v>
      </c>
      <c r="M33" s="47">
        <f>'Export SP_impact'!O32</f>
        <v>13.218483000000001</v>
      </c>
      <c r="N33" s="9">
        <f>'Export SP_impact'!P32</f>
        <v>0</v>
      </c>
      <c r="O33" s="9">
        <f>'Export SP_impact'!Q32</f>
        <v>0</v>
      </c>
      <c r="P33" s="47">
        <f>'Export SP_impact'!R32</f>
        <v>1.0558836E-5</v>
      </c>
      <c r="Q33" s="47">
        <f>'Export SP_impact'!S32</f>
        <v>6.7156763E-3</v>
      </c>
      <c r="R33" s="47">
        <f>'Export SP_impact'!T32</f>
        <v>1.4370728E-3</v>
      </c>
      <c r="S33" s="6">
        <f t="shared" si="0"/>
        <v>11.973745322181001</v>
      </c>
      <c r="T33" s="9" t="s">
        <v>146</v>
      </c>
    </row>
    <row r="34" spans="2:20" ht="75" customHeight="1" thickTop="1" thickBot="1" x14ac:dyDescent="0.35">
      <c r="B34" s="80" t="s">
        <v>119</v>
      </c>
      <c r="C34" s="77" t="s">
        <v>114</v>
      </c>
      <c r="D34" s="78"/>
      <c r="E34" s="79"/>
      <c r="F34" s="1" t="s">
        <v>0</v>
      </c>
      <c r="G34" s="1" t="s">
        <v>1</v>
      </c>
      <c r="H34" s="77" t="s">
        <v>115</v>
      </c>
      <c r="I34" s="78"/>
      <c r="J34" s="78"/>
      <c r="K34" s="78"/>
      <c r="L34" s="78"/>
      <c r="M34" s="78"/>
      <c r="N34" s="79"/>
      <c r="O34" s="77" t="s">
        <v>116</v>
      </c>
      <c r="P34" s="78"/>
      <c r="Q34" s="78"/>
      <c r="R34" s="79"/>
      <c r="S34" s="73" t="s">
        <v>117</v>
      </c>
      <c r="T34" s="1" t="s">
        <v>118</v>
      </c>
    </row>
    <row r="35" spans="2:20" ht="15.6" thickTop="1" thickBot="1" x14ac:dyDescent="0.35">
      <c r="B35" s="80"/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74"/>
      <c r="T35" s="2" t="s">
        <v>18</v>
      </c>
    </row>
    <row r="36" spans="2:20" ht="15.6" thickTop="1" thickBot="1" x14ac:dyDescent="0.35">
      <c r="B36" s="11" t="s">
        <v>127</v>
      </c>
      <c r="C36" s="48">
        <f>'Export SP_impact'!E20</f>
        <v>3147.7064</v>
      </c>
      <c r="D36" s="48">
        <f>'Export SP_impact'!F20</f>
        <v>21.899698000000001</v>
      </c>
      <c r="E36" s="48">
        <f>'Export SP_impact'!G20</f>
        <v>528.92852000000005</v>
      </c>
      <c r="F36" s="48">
        <f>'Export SP_impact'!H20</f>
        <v>120.90474</v>
      </c>
      <c r="G36" s="48">
        <f>'Export SP_impact'!I20</f>
        <v>0.69667206000000004</v>
      </c>
      <c r="H36" s="48">
        <f>'Export SP_impact'!J20</f>
        <v>6.0211414999999997</v>
      </c>
      <c r="I36" s="48">
        <f>'Export SP_impact'!K20</f>
        <v>476.68574000000001</v>
      </c>
      <c r="J36" s="8">
        <f>'Export SP_impact'!L20</f>
        <v>0</v>
      </c>
      <c r="K36" s="8">
        <f>'Export SP_impact'!M20</f>
        <v>0</v>
      </c>
      <c r="L36" s="8">
        <f>'Export SP_impact'!N20</f>
        <v>0</v>
      </c>
      <c r="M36" s="48">
        <f>'Export SP_impact'!O20</f>
        <v>3887.9216000000001</v>
      </c>
      <c r="N36" s="8">
        <f>'Export SP_impact'!P20</f>
        <v>0</v>
      </c>
      <c r="O36" s="8">
        <f>'Export SP_impact'!Q20</f>
        <v>0</v>
      </c>
      <c r="P36" s="48">
        <f>'Export SP_impact'!R20</f>
        <v>7.5623680000000002</v>
      </c>
      <c r="Q36" s="48">
        <f>'Export SP_impact'!S20</f>
        <v>5.9271079999999996</v>
      </c>
      <c r="R36" s="48">
        <f>'Export SP_impact'!T20</f>
        <v>2.5655958999999999</v>
      </c>
      <c r="S36" s="6">
        <f>SUM(C36:R36)</f>
        <v>8206.819583460001</v>
      </c>
      <c r="T36" s="9" t="s">
        <v>146</v>
      </c>
    </row>
    <row r="37" spans="2:20" ht="15.6" thickTop="1" thickBot="1" x14ac:dyDescent="0.35">
      <c r="B37" s="11" t="s">
        <v>128</v>
      </c>
      <c r="C37" s="48">
        <f>'Export SP_impact'!E21</f>
        <v>128.17135999999999</v>
      </c>
      <c r="D37" s="48">
        <f>'Export SP_impact'!F21</f>
        <v>0.44422107999999999</v>
      </c>
      <c r="E37" s="48">
        <f>'Export SP_impact'!G21</f>
        <v>16.980924000000002</v>
      </c>
      <c r="F37" s="48">
        <f>'Export SP_impact'!H21</f>
        <v>2.4524737999999999</v>
      </c>
      <c r="G37" s="48">
        <f>'Export SP_impact'!I21</f>
        <v>2.9423217000000002E-2</v>
      </c>
      <c r="H37" s="48">
        <f>'Export SP_impact'!J21</f>
        <v>21.867740000000001</v>
      </c>
      <c r="I37" s="48">
        <f>'Export SP_impact'!K21</f>
        <v>5.0489157000000002</v>
      </c>
      <c r="J37" s="5">
        <f>'Export SP_impact'!L21</f>
        <v>0</v>
      </c>
      <c r="K37" s="5">
        <f>'Export SP_impact'!M21</f>
        <v>0</v>
      </c>
      <c r="L37" s="5">
        <f>'Export SP_impact'!N21</f>
        <v>0</v>
      </c>
      <c r="M37" s="48">
        <f>'Export SP_impact'!O21</f>
        <v>47.570163000000001</v>
      </c>
      <c r="N37" s="5">
        <f>'Export SP_impact'!P21</f>
        <v>0</v>
      </c>
      <c r="O37" s="5">
        <f>'Export SP_impact'!Q21</f>
        <v>0</v>
      </c>
      <c r="P37" s="48">
        <f>'Export SP_impact'!R21</f>
        <v>0.1533977</v>
      </c>
      <c r="Q37" s="48">
        <f>'Export SP_impact'!S21</f>
        <v>2.8967860999999999</v>
      </c>
      <c r="R37" s="48">
        <f>'Export SP_impact'!T21</f>
        <v>1.7740526999999999</v>
      </c>
      <c r="S37" s="6">
        <f t="shared" ref="S37:S54" si="1">SUM(C37:R37)</f>
        <v>227.38945729700001</v>
      </c>
      <c r="T37" s="9" t="s">
        <v>146</v>
      </c>
    </row>
    <row r="38" spans="2:20" ht="15.6" thickTop="1" thickBot="1" x14ac:dyDescent="0.35">
      <c r="B38" s="11" t="s">
        <v>129</v>
      </c>
      <c r="C38" s="48">
        <f>'Export SP_impact'!E22</f>
        <v>63042.436999999998</v>
      </c>
      <c r="D38" s="48">
        <f>'Export SP_impact'!F22</f>
        <v>105.64715</v>
      </c>
      <c r="E38" s="48">
        <f>'Export SP_impact'!G22</f>
        <v>4842.9694</v>
      </c>
      <c r="F38" s="48">
        <f>'Export SP_impact'!H22</f>
        <v>583.26108999999997</v>
      </c>
      <c r="G38" s="48">
        <f>'Export SP_impact'!I22</f>
        <v>4.1030759000000003</v>
      </c>
      <c r="H38" s="48">
        <f>'Export SP_impact'!J22</f>
        <v>135.59851</v>
      </c>
      <c r="I38" s="48">
        <f>'Export SP_impact'!K22</f>
        <v>1707.8973000000001</v>
      </c>
      <c r="J38" s="5">
        <f>'Export SP_impact'!L22</f>
        <v>0</v>
      </c>
      <c r="K38" s="5">
        <f>'Export SP_impact'!M22</f>
        <v>0</v>
      </c>
      <c r="L38" s="5">
        <f>'Export SP_impact'!N22</f>
        <v>0</v>
      </c>
      <c r="M38" s="48">
        <f>'Export SP_impact'!O22</f>
        <v>16479.687999999998</v>
      </c>
      <c r="N38" s="5">
        <f>'Export SP_impact'!P22</f>
        <v>0</v>
      </c>
      <c r="O38" s="5">
        <f>'Export SP_impact'!Q22</f>
        <v>0</v>
      </c>
      <c r="P38" s="48">
        <f>'Export SP_impact'!R22</f>
        <v>36.481901999999998</v>
      </c>
      <c r="Q38" s="48">
        <f>'Export SP_impact'!S22</f>
        <v>125.82477</v>
      </c>
      <c r="R38" s="48">
        <f>'Export SP_impact'!T22</f>
        <v>67.269874999999999</v>
      </c>
      <c r="S38" s="6">
        <f t="shared" si="1"/>
        <v>87131.178072899987</v>
      </c>
      <c r="T38" s="9" t="s">
        <v>146</v>
      </c>
    </row>
    <row r="39" spans="2:20" ht="15.6" thickTop="1" thickBot="1" x14ac:dyDescent="0.35">
      <c r="B39" s="11" t="s">
        <v>130</v>
      </c>
      <c r="C39" s="48">
        <f>'Export SP_impact'!E23</f>
        <v>285.38101999999998</v>
      </c>
      <c r="D39" s="48">
        <f>'Export SP_impact'!F23</f>
        <v>3.0704140000000001E-2</v>
      </c>
      <c r="E39" s="48">
        <f>'Export SP_impact'!G23</f>
        <v>26.046437000000001</v>
      </c>
      <c r="F39" s="48">
        <f>'Export SP_impact'!H23</f>
        <v>0.16951266000000001</v>
      </c>
      <c r="G39" s="48">
        <f>'Export SP_impact'!I23</f>
        <v>3.9608516000000003E-2</v>
      </c>
      <c r="H39" s="48">
        <f>'Export SP_impact'!J23</f>
        <v>1.9203967</v>
      </c>
      <c r="I39" s="48">
        <f>'Export SP_impact'!K23</f>
        <v>17.794409000000002</v>
      </c>
      <c r="J39" s="5">
        <f>'Export SP_impact'!L23</f>
        <v>0</v>
      </c>
      <c r="K39" s="5">
        <f>'Export SP_impact'!M23</f>
        <v>0</v>
      </c>
      <c r="L39" s="5">
        <f>'Export SP_impact'!N23</f>
        <v>0</v>
      </c>
      <c r="M39" s="48">
        <f>'Export SP_impact'!O23</f>
        <v>3436.3083000000001</v>
      </c>
      <c r="N39" s="5">
        <f>'Export SP_impact'!P23</f>
        <v>0</v>
      </c>
      <c r="O39" s="5">
        <f>'Export SP_impact'!Q23</f>
        <v>0</v>
      </c>
      <c r="P39" s="48">
        <f>'Export SP_impact'!R23</f>
        <v>1.0602703999999999E-2</v>
      </c>
      <c r="Q39" s="48">
        <f>'Export SP_impact'!S23</f>
        <v>0.91178241000000004</v>
      </c>
      <c r="R39" s="48">
        <f>'Export SP_impact'!T23</f>
        <v>5.0185364000000003E-2</v>
      </c>
      <c r="S39" s="6">
        <f t="shared" si="1"/>
        <v>3768.6629584940001</v>
      </c>
      <c r="T39" s="9" t="s">
        <v>146</v>
      </c>
    </row>
    <row r="40" spans="2:20" ht="15.6" thickTop="1" thickBot="1" x14ac:dyDescent="0.35">
      <c r="B40" s="11" t="s">
        <v>131</v>
      </c>
      <c r="C40" s="48">
        <f>'Export SP_impact'!E24</f>
        <v>0</v>
      </c>
      <c r="D40" s="48">
        <f>'Export SP_impact'!F24</f>
        <v>0</v>
      </c>
      <c r="E40" s="48">
        <f>'Export SP_impact'!G24</f>
        <v>41.875500000000002</v>
      </c>
      <c r="F40" s="48">
        <f>'Export SP_impact'!H24</f>
        <v>0</v>
      </c>
      <c r="G40" s="48">
        <f>'Export SP_impact'!I24</f>
        <v>-40.619235000000003</v>
      </c>
      <c r="H40" s="48">
        <f>'Export SP_impact'!J24</f>
        <v>0</v>
      </c>
      <c r="I40" s="48">
        <f>'Export SP_impact'!K24</f>
        <v>0</v>
      </c>
      <c r="J40" s="5">
        <f>'Export SP_impact'!L24</f>
        <v>0</v>
      </c>
      <c r="K40" s="5">
        <f>'Export SP_impact'!M24</f>
        <v>0</v>
      </c>
      <c r="L40" s="5">
        <f>'Export SP_impact'!N24</f>
        <v>0</v>
      </c>
      <c r="M40" s="48">
        <f>'Export SP_impact'!O24</f>
        <v>0</v>
      </c>
      <c r="N40" s="5">
        <f>'Export SP_impact'!P24</f>
        <v>0</v>
      </c>
      <c r="O40" s="5">
        <f>'Export SP_impact'!Q24</f>
        <v>0</v>
      </c>
      <c r="P40" s="48">
        <f>'Export SP_impact'!R24</f>
        <v>0</v>
      </c>
      <c r="Q40" s="48">
        <f>'Export SP_impact'!S24</f>
        <v>0</v>
      </c>
      <c r="R40" s="48">
        <f>'Export SP_impact'!T24</f>
        <v>0</v>
      </c>
      <c r="S40" s="6">
        <f t="shared" si="1"/>
        <v>1.2562649999999991</v>
      </c>
      <c r="T40" s="9" t="s">
        <v>146</v>
      </c>
    </row>
    <row r="41" spans="2:20" ht="15.6" thickTop="1" thickBot="1" x14ac:dyDescent="0.35">
      <c r="B41" s="11" t="s">
        <v>132</v>
      </c>
      <c r="C41" s="48">
        <f>'Export SP_impact'!E25</f>
        <v>285.38101999999998</v>
      </c>
      <c r="D41" s="48">
        <f>'Export SP_impact'!F25</f>
        <v>3.0704140000000001E-2</v>
      </c>
      <c r="E41" s="48">
        <f>'Export SP_impact'!G25</f>
        <v>67.921937</v>
      </c>
      <c r="F41" s="48">
        <f>'Export SP_impact'!H25</f>
        <v>0.16951266000000001</v>
      </c>
      <c r="G41" s="48">
        <f>'Export SP_impact'!I25</f>
        <v>-40.579625999999998</v>
      </c>
      <c r="H41" s="48">
        <f>'Export SP_impact'!J25</f>
        <v>1.9203967</v>
      </c>
      <c r="I41" s="48">
        <f>'Export SP_impact'!K25</f>
        <v>17.794409000000002</v>
      </c>
      <c r="J41" s="5">
        <f>'Export SP_impact'!L25</f>
        <v>0</v>
      </c>
      <c r="K41" s="5">
        <f>'Export SP_impact'!M25</f>
        <v>0</v>
      </c>
      <c r="L41" s="5">
        <f>'Export SP_impact'!N25</f>
        <v>0</v>
      </c>
      <c r="M41" s="48">
        <f>'Export SP_impact'!O25</f>
        <v>3436.3083000000001</v>
      </c>
      <c r="N41" s="5">
        <f>'Export SP_impact'!P25</f>
        <v>0</v>
      </c>
      <c r="O41" s="5">
        <f>'Export SP_impact'!Q25</f>
        <v>0</v>
      </c>
      <c r="P41" s="48">
        <f>'Export SP_impact'!R25</f>
        <v>1.0602703999999999E-2</v>
      </c>
      <c r="Q41" s="48">
        <f>'Export SP_impact'!S25</f>
        <v>0.91178241000000004</v>
      </c>
      <c r="R41" s="48">
        <f>'Export SP_impact'!T25</f>
        <v>5.0185364000000003E-2</v>
      </c>
      <c r="S41" s="6">
        <f t="shared" si="1"/>
        <v>3769.919223978</v>
      </c>
      <c r="T41" s="9" t="s">
        <v>146</v>
      </c>
    </row>
    <row r="42" spans="2:20" ht="15.6" thickTop="1" thickBot="1" x14ac:dyDescent="0.35">
      <c r="B42" s="11" t="s">
        <v>133</v>
      </c>
      <c r="C42" s="48">
        <f>'Export SP_impact'!E26</f>
        <v>3037.0677999999998</v>
      </c>
      <c r="D42" s="48">
        <f>'Export SP_impact'!F26</f>
        <v>21.947399000000001</v>
      </c>
      <c r="E42" s="48">
        <f>'Export SP_impact'!G26</f>
        <v>557.77412000000004</v>
      </c>
      <c r="F42" s="48">
        <f>'Export SP_impact'!H26</f>
        <v>121.16809000000001</v>
      </c>
      <c r="G42" s="48">
        <f>'Export SP_impact'!I26</f>
        <v>1.2312746000000001</v>
      </c>
      <c r="H42" s="48">
        <f>'Export SP_impact'!J26</f>
        <v>10.618152</v>
      </c>
      <c r="I42" s="48">
        <f>'Export SP_impact'!K26</f>
        <v>413.38425999999998</v>
      </c>
      <c r="J42" s="5">
        <f>'Export SP_impact'!L26</f>
        <v>0</v>
      </c>
      <c r="K42" s="5">
        <f>'Export SP_impact'!M26</f>
        <v>0</v>
      </c>
      <c r="L42" s="5">
        <f>'Export SP_impact'!N26</f>
        <v>0</v>
      </c>
      <c r="M42" s="48">
        <f>'Export SP_impact'!O26</f>
        <v>47510.271999999997</v>
      </c>
      <c r="N42" s="5">
        <f>'Export SP_impact'!P26</f>
        <v>0</v>
      </c>
      <c r="O42" s="5">
        <f>'Export SP_impact'!Q26</f>
        <v>0</v>
      </c>
      <c r="P42" s="48">
        <f>'Export SP_impact'!R26</f>
        <v>7.5788400999999999</v>
      </c>
      <c r="Q42" s="48">
        <f>'Export SP_impact'!S26</f>
        <v>12.325327</v>
      </c>
      <c r="R42" s="48">
        <f>'Export SP_impact'!T26</f>
        <v>2.6264430000000001</v>
      </c>
      <c r="S42" s="6">
        <f t="shared" si="1"/>
        <v>51695.993705699999</v>
      </c>
      <c r="T42" s="9" t="s">
        <v>146</v>
      </c>
    </row>
    <row r="43" spans="2:20" ht="15.6" thickTop="1" thickBot="1" x14ac:dyDescent="0.35">
      <c r="B43" s="11" t="s">
        <v>134</v>
      </c>
      <c r="C43" s="48">
        <f>'Export SP_impact'!E27</f>
        <v>566.65026</v>
      </c>
      <c r="D43" s="48">
        <f>'Export SP_impact'!F27</f>
        <v>0</v>
      </c>
      <c r="E43" s="48">
        <f>'Export SP_impact'!G27</f>
        <v>32.130661000000003</v>
      </c>
      <c r="F43" s="48">
        <f>'Export SP_impact'!H27</f>
        <v>0</v>
      </c>
      <c r="G43" s="48">
        <f>'Export SP_impact'!I27</f>
        <v>0</v>
      </c>
      <c r="H43" s="48">
        <f>'Export SP_impact'!J27</f>
        <v>0</v>
      </c>
      <c r="I43" s="48">
        <f>'Export SP_impact'!K27</f>
        <v>105.6</v>
      </c>
      <c r="J43" s="5">
        <f>'Export SP_impact'!L27</f>
        <v>0</v>
      </c>
      <c r="K43" s="5">
        <f>'Export SP_impact'!M27</f>
        <v>0</v>
      </c>
      <c r="L43" s="5">
        <f>'Export SP_impact'!N27</f>
        <v>0</v>
      </c>
      <c r="M43" s="48">
        <f>'Export SP_impact'!O27</f>
        <v>0</v>
      </c>
      <c r="N43" s="5">
        <f>'Export SP_impact'!P27</f>
        <v>0</v>
      </c>
      <c r="O43" s="5">
        <f>'Export SP_impact'!Q27</f>
        <v>0</v>
      </c>
      <c r="P43" s="48">
        <f>'Export SP_impact'!R27</f>
        <v>0</v>
      </c>
      <c r="Q43" s="48">
        <f>'Export SP_impact'!S27</f>
        <v>-184.59049999999999</v>
      </c>
      <c r="R43" s="48">
        <f>'Export SP_impact'!T27</f>
        <v>0</v>
      </c>
      <c r="S43" s="6">
        <f t="shared" si="1"/>
        <v>519.79042100000004</v>
      </c>
      <c r="T43" s="9" t="s">
        <v>146</v>
      </c>
    </row>
    <row r="44" spans="2:20" ht="15.6" thickTop="1" thickBot="1" x14ac:dyDescent="0.35">
      <c r="B44" s="11" t="s">
        <v>135</v>
      </c>
      <c r="C44" s="48">
        <f>'Export SP_impact'!E28</f>
        <v>3601.6767</v>
      </c>
      <c r="D44" s="48">
        <f>'Export SP_impact'!F28</f>
        <v>21.947241000000002</v>
      </c>
      <c r="E44" s="48">
        <f>'Export SP_impact'!G28</f>
        <v>589.56907999999999</v>
      </c>
      <c r="F44" s="48">
        <f>'Export SP_impact'!H28</f>
        <v>121.16722</v>
      </c>
      <c r="G44" s="48">
        <f>'Export SP_impact'!I28</f>
        <v>1.2312299</v>
      </c>
      <c r="H44" s="48">
        <f>'Export SP_impact'!J28</f>
        <v>10.613467999999999</v>
      </c>
      <c r="I44" s="48">
        <f>'Export SP_impact'!K28</f>
        <v>518.87804000000006</v>
      </c>
      <c r="J44" s="5">
        <f>'Export SP_impact'!L28</f>
        <v>0</v>
      </c>
      <c r="K44" s="5">
        <f>'Export SP_impact'!M28</f>
        <v>0</v>
      </c>
      <c r="L44" s="5">
        <f>'Export SP_impact'!N28</f>
        <v>0</v>
      </c>
      <c r="M44" s="48">
        <f>'Export SP_impact'!O28</f>
        <v>47508.235999999997</v>
      </c>
      <c r="N44" s="5">
        <f>'Export SP_impact'!P28</f>
        <v>0</v>
      </c>
      <c r="O44" s="5">
        <f>'Export SP_impact'!Q28</f>
        <v>0</v>
      </c>
      <c r="P44" s="48">
        <f>'Export SP_impact'!R28</f>
        <v>7.5787852999999998</v>
      </c>
      <c r="Q44" s="48">
        <f>'Export SP_impact'!S28</f>
        <v>-172.27020999999999</v>
      </c>
      <c r="R44" s="48">
        <f>'Export SP_impact'!T28</f>
        <v>2.6259296000000001</v>
      </c>
      <c r="S44" s="6">
        <f t="shared" si="1"/>
        <v>52211.253483799992</v>
      </c>
      <c r="T44" s="9" t="s">
        <v>146</v>
      </c>
    </row>
    <row r="45" spans="2:20" ht="15.6" thickTop="1" thickBot="1" x14ac:dyDescent="0.35">
      <c r="B45" s="3" t="s">
        <v>136</v>
      </c>
      <c r="C45" s="48">
        <f>'Export SP_impact'!E29</f>
        <v>10.469092</v>
      </c>
      <c r="D45" s="48">
        <f>'Export SP_impact'!F29</f>
        <v>0</v>
      </c>
      <c r="E45" s="48">
        <f>'Export SP_impact'!G29</f>
        <v>0.88342346999999999</v>
      </c>
      <c r="F45" s="48">
        <f>'Export SP_impact'!H29</f>
        <v>0</v>
      </c>
      <c r="G45" s="48">
        <f>'Export SP_impact'!I29</f>
        <v>0</v>
      </c>
      <c r="H45" s="48">
        <f>'Export SP_impact'!J29</f>
        <v>0</v>
      </c>
      <c r="I45" s="48">
        <f>'Export SP_impact'!K29</f>
        <v>0</v>
      </c>
      <c r="J45" s="5">
        <f>'Export SP_impact'!L29</f>
        <v>0</v>
      </c>
      <c r="K45" s="5">
        <f>'Export SP_impact'!M29</f>
        <v>0</v>
      </c>
      <c r="L45" s="5">
        <f>'Export SP_impact'!N29</f>
        <v>0</v>
      </c>
      <c r="M45" s="48">
        <f>'Export SP_impact'!O29</f>
        <v>0</v>
      </c>
      <c r="N45" s="5">
        <f>'Export SP_impact'!P29</f>
        <v>0</v>
      </c>
      <c r="O45" s="5">
        <f>'Export SP_impact'!Q29</f>
        <v>0</v>
      </c>
      <c r="P45" s="48">
        <f>'Export SP_impact'!R29</f>
        <v>0</v>
      </c>
      <c r="Q45" s="48">
        <f>'Export SP_impact'!S29</f>
        <v>0</v>
      </c>
      <c r="R45" s="48">
        <f>'Export SP_impact'!T29</f>
        <v>0</v>
      </c>
      <c r="S45" s="6">
        <f t="shared" si="1"/>
        <v>11.35251547</v>
      </c>
      <c r="T45" s="9" t="s">
        <v>146</v>
      </c>
    </row>
    <row r="46" spans="2:20" ht="15.6" thickTop="1" thickBot="1" x14ac:dyDescent="0.35">
      <c r="B46" s="3" t="s">
        <v>137</v>
      </c>
      <c r="C46" s="48">
        <f>'Export SP_impact'!E30</f>
        <v>0</v>
      </c>
      <c r="D46" s="48">
        <f>'Export SP_impact'!F30</f>
        <v>0</v>
      </c>
      <c r="E46" s="48">
        <f>'Export SP_impact'!G30</f>
        <v>0</v>
      </c>
      <c r="F46" s="48">
        <f>'Export SP_impact'!H30</f>
        <v>0</v>
      </c>
      <c r="G46" s="48">
        <f>'Export SP_impact'!I30</f>
        <v>0</v>
      </c>
      <c r="H46" s="48">
        <f>'Export SP_impact'!J30</f>
        <v>0</v>
      </c>
      <c r="I46" s="48">
        <f>'Export SP_impact'!K30</f>
        <v>0</v>
      </c>
      <c r="J46" s="5">
        <f>'Export SP_impact'!L30</f>
        <v>0</v>
      </c>
      <c r="K46" s="5">
        <f>'Export SP_impact'!M30</f>
        <v>0</v>
      </c>
      <c r="L46" s="5">
        <f>'Export SP_impact'!N30</f>
        <v>0</v>
      </c>
      <c r="M46" s="48">
        <f>'Export SP_impact'!O30</f>
        <v>0</v>
      </c>
      <c r="N46" s="5">
        <f>'Export SP_impact'!P30</f>
        <v>0</v>
      </c>
      <c r="O46" s="5">
        <f>'Export SP_impact'!Q30</f>
        <v>0</v>
      </c>
      <c r="P46" s="48">
        <f>'Export SP_impact'!R30</f>
        <v>0</v>
      </c>
      <c r="Q46" s="48">
        <f>'Export SP_impact'!S30</f>
        <v>0</v>
      </c>
      <c r="R46" s="48">
        <f>'Export SP_impact'!T30</f>
        <v>0</v>
      </c>
      <c r="S46" s="6">
        <f t="shared" si="1"/>
        <v>0</v>
      </c>
      <c r="T46" s="9" t="s">
        <v>146</v>
      </c>
    </row>
    <row r="47" spans="2:20" ht="15.6" thickTop="1" thickBot="1" x14ac:dyDescent="0.35">
      <c r="B47" s="3" t="s">
        <v>138</v>
      </c>
      <c r="C47" s="48">
        <f>'Export SP_impact'!E31</f>
        <v>0</v>
      </c>
      <c r="D47" s="48">
        <f>'Export SP_impact'!F31</f>
        <v>0</v>
      </c>
      <c r="E47" s="48">
        <f>'Export SP_impact'!G31</f>
        <v>0</v>
      </c>
      <c r="F47" s="48">
        <f>'Export SP_impact'!H31</f>
        <v>0</v>
      </c>
      <c r="G47" s="48">
        <f>'Export SP_impact'!I31</f>
        <v>0</v>
      </c>
      <c r="H47" s="48">
        <f>'Export SP_impact'!J31</f>
        <v>0</v>
      </c>
      <c r="I47" s="48">
        <f>'Export SP_impact'!K31</f>
        <v>0</v>
      </c>
      <c r="J47" s="5">
        <f>'Export SP_impact'!L31</f>
        <v>0</v>
      </c>
      <c r="K47" s="5">
        <f>'Export SP_impact'!M31</f>
        <v>0</v>
      </c>
      <c r="L47" s="5">
        <f>'Export SP_impact'!N31</f>
        <v>0</v>
      </c>
      <c r="M47" s="48">
        <f>'Export SP_impact'!O31</f>
        <v>0</v>
      </c>
      <c r="N47" s="5">
        <f>'Export SP_impact'!P31</f>
        <v>0</v>
      </c>
      <c r="O47" s="5">
        <f>'Export SP_impact'!Q31</f>
        <v>0</v>
      </c>
      <c r="P47" s="48">
        <f>'Export SP_impact'!R31</f>
        <v>0</v>
      </c>
      <c r="Q47" s="48">
        <f>'Export SP_impact'!S31</f>
        <v>0</v>
      </c>
      <c r="R47" s="48">
        <f>'Export SP_impact'!T31</f>
        <v>0</v>
      </c>
      <c r="S47" s="6">
        <f t="shared" si="1"/>
        <v>0</v>
      </c>
      <c r="T47" s="9" t="s">
        <v>146</v>
      </c>
    </row>
    <row r="48" spans="2:20" ht="15.6" thickTop="1" thickBot="1" x14ac:dyDescent="0.35">
      <c r="B48" s="3" t="s">
        <v>139</v>
      </c>
      <c r="C48" s="48">
        <f>'Export SP_impact'!E33</f>
        <v>29.946802999999999</v>
      </c>
      <c r="D48" s="48">
        <f>'Export SP_impact'!F33</f>
        <v>6.9100764000000004E-4</v>
      </c>
      <c r="E48" s="48">
        <f>'Export SP_impact'!G33</f>
        <v>3.1584485999999998</v>
      </c>
      <c r="F48" s="48">
        <f>'Export SP_impact'!H33</f>
        <v>3.8149429999999999E-3</v>
      </c>
      <c r="G48" s="48">
        <f>'Export SP_impact'!I33</f>
        <v>6.4576106999999997E-3</v>
      </c>
      <c r="H48" s="48">
        <f>'Export SP_impact'!J33</f>
        <v>0.10280995</v>
      </c>
      <c r="I48" s="48">
        <f>'Export SP_impact'!K33</f>
        <v>0.69413482999999998</v>
      </c>
      <c r="J48" s="8">
        <f>'Export SP_impact'!L33</f>
        <v>0</v>
      </c>
      <c r="K48" s="8">
        <f>'Export SP_impact'!M33</f>
        <v>0</v>
      </c>
      <c r="L48" s="8">
        <f>'Export SP_impact'!N33</f>
        <v>0</v>
      </c>
      <c r="M48" s="48">
        <f>'Export SP_impact'!O33</f>
        <v>10.5923</v>
      </c>
      <c r="N48" s="8">
        <f>'Export SP_impact'!P33</f>
        <v>0</v>
      </c>
      <c r="O48" s="8">
        <f>'Export SP_impact'!Q33</f>
        <v>0</v>
      </c>
      <c r="P48" s="48">
        <f>'Export SP_impact'!R33</f>
        <v>2.3861763E-4</v>
      </c>
      <c r="Q48" s="48">
        <f>'Export SP_impact'!S33</f>
        <v>2.685079</v>
      </c>
      <c r="R48" s="48">
        <f>'Export SP_impact'!T33</f>
        <v>3.9010655999999999</v>
      </c>
      <c r="S48" s="6">
        <f t="shared" si="1"/>
        <v>51.091843158970015</v>
      </c>
      <c r="T48" s="9" t="s">
        <v>146</v>
      </c>
    </row>
    <row r="49" spans="2:20" ht="15.6" thickTop="1" thickBot="1" x14ac:dyDescent="0.35">
      <c r="B49" s="3" t="s">
        <v>140</v>
      </c>
      <c r="C49" s="48">
        <f>'Export SP_impact'!E34</f>
        <v>257.83087</v>
      </c>
      <c r="D49" s="48">
        <f>'Export SP_impact'!F34</f>
        <v>7.6360548E-3</v>
      </c>
      <c r="E49" s="48">
        <f>'Export SP_impact'!G34</f>
        <v>13.598642</v>
      </c>
      <c r="F49" s="48">
        <f>'Export SP_impact'!H34</f>
        <v>4.2157442000000003E-2</v>
      </c>
      <c r="G49" s="48">
        <f>'Export SP_impact'!I34</f>
        <v>4.4704289000000001E-2</v>
      </c>
      <c r="H49" s="48">
        <f>'Export SP_impact'!J34</f>
        <v>0.17062042999999999</v>
      </c>
      <c r="I49" s="48">
        <f>'Export SP_impact'!K34</f>
        <v>3.8552559</v>
      </c>
      <c r="J49" s="8">
        <f>'Export SP_impact'!L34</f>
        <v>0</v>
      </c>
      <c r="K49" s="8">
        <f>'Export SP_impact'!M34</f>
        <v>0</v>
      </c>
      <c r="L49" s="8">
        <f>'Export SP_impact'!N34</f>
        <v>0</v>
      </c>
      <c r="M49" s="48">
        <f>'Export SP_impact'!O34</f>
        <v>88.788426000000001</v>
      </c>
      <c r="N49" s="8">
        <f>'Export SP_impact'!P34</f>
        <v>0</v>
      </c>
      <c r="O49" s="8">
        <f>'Export SP_impact'!Q34</f>
        <v>0</v>
      </c>
      <c r="P49" s="48">
        <f>'Export SP_impact'!R34</f>
        <v>2.6368699999999999E-3</v>
      </c>
      <c r="Q49" s="48">
        <f>'Export SP_impact'!S34</f>
        <v>0.86348855000000002</v>
      </c>
      <c r="R49" s="48">
        <f>'Export SP_impact'!T34</f>
        <v>11.508931</v>
      </c>
      <c r="S49" s="6">
        <f t="shared" si="1"/>
        <v>376.71336853579999</v>
      </c>
      <c r="T49" s="9" t="s">
        <v>146</v>
      </c>
    </row>
    <row r="50" spans="2:20" ht="15.6" thickTop="1" thickBot="1" x14ac:dyDescent="0.35">
      <c r="B50" s="3" t="s">
        <v>141</v>
      </c>
      <c r="C50" s="48">
        <f>'Export SP_impact'!E35</f>
        <v>8.6896782000000002E-3</v>
      </c>
      <c r="D50" s="48">
        <f>'Export SP_impact'!F35</f>
        <v>1.5903375000000001E-4</v>
      </c>
      <c r="E50" s="48">
        <f>'Export SP_impact'!G35</f>
        <v>1.1910810000000001E-3</v>
      </c>
      <c r="F50" s="48">
        <f>'Export SP_impact'!H35</f>
        <v>8.7799996000000003E-4</v>
      </c>
      <c r="G50" s="48">
        <f>'Export SP_impact'!I35</f>
        <v>1.2071339000000001E-5</v>
      </c>
      <c r="H50" s="48">
        <f>'Export SP_impact'!J35</f>
        <v>7.2116290000000005E-5</v>
      </c>
      <c r="I50" s="48">
        <f>'Export SP_impact'!K35</f>
        <v>6.8418492000000002E-4</v>
      </c>
      <c r="J50" s="8">
        <f>'Export SP_impact'!L35</f>
        <v>0</v>
      </c>
      <c r="K50" s="8">
        <f>'Export SP_impact'!M35</f>
        <v>0</v>
      </c>
      <c r="L50" s="8">
        <f>'Export SP_impact'!N35</f>
        <v>0</v>
      </c>
      <c r="M50" s="48">
        <f>'Export SP_impact'!O35</f>
        <v>0.62292793000000002</v>
      </c>
      <c r="N50" s="8">
        <f>'Export SP_impact'!P35</f>
        <v>0</v>
      </c>
      <c r="O50" s="8">
        <f>'Export SP_impact'!Q35</f>
        <v>0</v>
      </c>
      <c r="P50" s="48">
        <f>'Export SP_impact'!R35</f>
        <v>5.4917273999999999E-5</v>
      </c>
      <c r="Q50" s="48">
        <f>'Export SP_impact'!S35</f>
        <v>9.7832153000000006E-5</v>
      </c>
      <c r="R50" s="48">
        <f>'Export SP_impact'!T35</f>
        <v>8.9862389000000005E-6</v>
      </c>
      <c r="S50" s="6">
        <f t="shared" si="1"/>
        <v>0.63477583112489999</v>
      </c>
      <c r="T50" s="9" t="s">
        <v>146</v>
      </c>
    </row>
    <row r="51" spans="2:20" ht="15.6" thickTop="1" thickBot="1" x14ac:dyDescent="0.35">
      <c r="B51" s="3" t="s">
        <v>142</v>
      </c>
      <c r="C51" s="48">
        <f>'Export SP_impact'!E36</f>
        <v>0</v>
      </c>
      <c r="D51" s="48">
        <f>'Export SP_impact'!F36</f>
        <v>0</v>
      </c>
      <c r="E51" s="48">
        <f>'Export SP_impact'!G36</f>
        <v>0</v>
      </c>
      <c r="F51" s="48">
        <f>'Export SP_impact'!H36</f>
        <v>0</v>
      </c>
      <c r="G51" s="48">
        <f>'Export SP_impact'!I36</f>
        <v>0</v>
      </c>
      <c r="H51" s="48">
        <f>'Export SP_impact'!J36</f>
        <v>0</v>
      </c>
      <c r="I51" s="48">
        <f>'Export SP_impact'!K36</f>
        <v>0</v>
      </c>
      <c r="J51" s="8">
        <f>'Export SP_impact'!L36</f>
        <v>0</v>
      </c>
      <c r="K51" s="8">
        <f>'Export SP_impact'!M36</f>
        <v>0</v>
      </c>
      <c r="L51" s="8">
        <f>'Export SP_impact'!N36</f>
        <v>0</v>
      </c>
      <c r="M51" s="48">
        <f>'Export SP_impact'!O36</f>
        <v>0</v>
      </c>
      <c r="N51" s="8">
        <f>'Export SP_impact'!P36</f>
        <v>0</v>
      </c>
      <c r="O51" s="8">
        <f>'Export SP_impact'!Q36</f>
        <v>0</v>
      </c>
      <c r="P51" s="48">
        <f>'Export SP_impact'!R36</f>
        <v>0</v>
      </c>
      <c r="Q51" s="48">
        <f>'Export SP_impact'!S36</f>
        <v>0</v>
      </c>
      <c r="R51" s="48">
        <f>'Export SP_impact'!T36</f>
        <v>0</v>
      </c>
      <c r="S51" s="6">
        <f t="shared" si="1"/>
        <v>0</v>
      </c>
      <c r="T51" s="9" t="s">
        <v>146</v>
      </c>
    </row>
    <row r="52" spans="2:20" ht="15.6" thickTop="1" thickBot="1" x14ac:dyDescent="0.35">
      <c r="B52" s="3" t="s">
        <v>143</v>
      </c>
      <c r="C52" s="48">
        <f>'Export SP_impact'!E37</f>
        <v>0</v>
      </c>
      <c r="D52" s="48">
        <f>'Export SP_impact'!F37</f>
        <v>0</v>
      </c>
      <c r="E52" s="48">
        <f>'Export SP_impact'!G37</f>
        <v>0</v>
      </c>
      <c r="F52" s="48">
        <f>'Export SP_impact'!H37</f>
        <v>0</v>
      </c>
      <c r="G52" s="48">
        <f>'Export SP_impact'!I37</f>
        <v>2.5298250000000002</v>
      </c>
      <c r="H52" s="48">
        <f>'Export SP_impact'!J37</f>
        <v>0</v>
      </c>
      <c r="I52" s="48">
        <f>'Export SP_impact'!K37</f>
        <v>0</v>
      </c>
      <c r="J52" s="8">
        <f>'Export SP_impact'!L37</f>
        <v>0</v>
      </c>
      <c r="K52" s="8">
        <f>'Export SP_impact'!M37</f>
        <v>0</v>
      </c>
      <c r="L52" s="8">
        <f>'Export SP_impact'!N37</f>
        <v>0</v>
      </c>
      <c r="M52" s="48">
        <f>'Export SP_impact'!O37</f>
        <v>0</v>
      </c>
      <c r="N52" s="8">
        <f>'Export SP_impact'!P37</f>
        <v>0</v>
      </c>
      <c r="O52" s="8">
        <f>'Export SP_impact'!Q37</f>
        <v>0</v>
      </c>
      <c r="P52" s="48">
        <f>'Export SP_impact'!R37</f>
        <v>0</v>
      </c>
      <c r="Q52" s="48">
        <f>'Export SP_impact'!S37</f>
        <v>6.3117564000000002</v>
      </c>
      <c r="R52" s="48">
        <f>'Export SP_impact'!T37</f>
        <v>0</v>
      </c>
      <c r="S52" s="6">
        <f t="shared" si="1"/>
        <v>8.8415814000000008</v>
      </c>
      <c r="T52" s="9" t="s">
        <v>146</v>
      </c>
    </row>
    <row r="53" spans="2:20" ht="15.6" thickTop="1" thickBot="1" x14ac:dyDescent="0.35">
      <c r="B53" s="3" t="s">
        <v>144</v>
      </c>
      <c r="C53" s="48">
        <f>'Export SP_impact'!E38</f>
        <v>0</v>
      </c>
      <c r="D53" s="48">
        <f>'Export SP_impact'!F38</f>
        <v>0</v>
      </c>
      <c r="E53" s="48">
        <f>'Export SP_impact'!G38</f>
        <v>0</v>
      </c>
      <c r="F53" s="48">
        <f>'Export SP_impact'!H38</f>
        <v>0</v>
      </c>
      <c r="G53" s="48">
        <f>'Export SP_impact'!I38</f>
        <v>0.22739999999999999</v>
      </c>
      <c r="H53" s="48">
        <f>'Export SP_impact'!J38</f>
        <v>0</v>
      </c>
      <c r="I53" s="48">
        <f>'Export SP_impact'!K38</f>
        <v>0</v>
      </c>
      <c r="J53" s="8">
        <f>'Export SP_impact'!L38</f>
        <v>0</v>
      </c>
      <c r="K53" s="8">
        <f>'Export SP_impact'!M38</f>
        <v>0</v>
      </c>
      <c r="L53" s="8">
        <f>'Export SP_impact'!N38</f>
        <v>0</v>
      </c>
      <c r="M53" s="48">
        <f>'Export SP_impact'!O38</f>
        <v>0</v>
      </c>
      <c r="N53" s="8">
        <f>'Export SP_impact'!P38</f>
        <v>0</v>
      </c>
      <c r="O53" s="8">
        <f>'Export SP_impact'!Q38</f>
        <v>0</v>
      </c>
      <c r="P53" s="48">
        <f>'Export SP_impact'!R38</f>
        <v>0</v>
      </c>
      <c r="Q53" s="48">
        <f>'Export SP_impact'!S38</f>
        <v>4.2994551000000003</v>
      </c>
      <c r="R53" s="48">
        <f>'Export SP_impact'!T38</f>
        <v>0</v>
      </c>
      <c r="S53" s="6">
        <f t="shared" si="1"/>
        <v>4.5268551000000006</v>
      </c>
      <c r="T53" s="9" t="s">
        <v>146</v>
      </c>
    </row>
    <row r="54" spans="2:20" ht="15.6" thickTop="1" thickBot="1" x14ac:dyDescent="0.35">
      <c r="B54" s="3" t="s">
        <v>145</v>
      </c>
      <c r="C54" s="48">
        <f>'Export SP_impact'!E39</f>
        <v>0</v>
      </c>
      <c r="D54" s="48">
        <f>'Export SP_impact'!F39</f>
        <v>0</v>
      </c>
      <c r="E54" s="48">
        <f>'Export SP_impact'!G39</f>
        <v>0</v>
      </c>
      <c r="F54" s="48">
        <f>'Export SP_impact'!H39</f>
        <v>0</v>
      </c>
      <c r="G54" s="48">
        <f>'Export SP_impact'!I39</f>
        <v>1.2558062000000001</v>
      </c>
      <c r="H54" s="48">
        <f>'Export SP_impact'!J39</f>
        <v>0</v>
      </c>
      <c r="I54" s="48">
        <f>'Export SP_impact'!K39</f>
        <v>0</v>
      </c>
      <c r="J54" s="8">
        <f>'Export SP_impact'!L39</f>
        <v>0</v>
      </c>
      <c r="K54" s="8">
        <f>'Export SP_impact'!M39</f>
        <v>0</v>
      </c>
      <c r="L54" s="8">
        <f>'Export SP_impact'!N39</f>
        <v>0</v>
      </c>
      <c r="M54" s="48">
        <f>'Export SP_impact'!O39</f>
        <v>0</v>
      </c>
      <c r="N54" s="8">
        <f>'Export SP_impact'!P39</f>
        <v>0</v>
      </c>
      <c r="O54" s="8">
        <f>'Export SP_impact'!Q39</f>
        <v>0</v>
      </c>
      <c r="P54" s="48">
        <f>'Export SP_impact'!R39</f>
        <v>0</v>
      </c>
      <c r="Q54" s="48">
        <f>'Export SP_impact'!S39</f>
        <v>38.902358999999997</v>
      </c>
      <c r="R54" s="48">
        <f>'Export SP_impact'!T39</f>
        <v>0</v>
      </c>
      <c r="S54" s="6">
        <f t="shared" si="1"/>
        <v>40.158165199999999</v>
      </c>
      <c r="T54" s="9" t="s">
        <v>146</v>
      </c>
    </row>
    <row r="55" spans="2:20" ht="15" thickTop="1" x14ac:dyDescent="0.3"/>
    <row r="56" spans="2:20" x14ac:dyDescent="0.3">
      <c r="T56" s="4" t="s">
        <v>147</v>
      </c>
    </row>
    <row r="61" spans="2:20" x14ac:dyDescent="0.3">
      <c r="B61" s="106" t="s">
        <v>224</v>
      </c>
    </row>
    <row r="62" spans="2:20" x14ac:dyDescent="0.3">
      <c r="C62" s="108" t="s">
        <v>196</v>
      </c>
      <c r="D62" s="108" t="s">
        <v>71</v>
      </c>
      <c r="E62" s="108" t="s">
        <v>114</v>
      </c>
      <c r="F62" s="108" t="s">
        <v>0</v>
      </c>
      <c r="G62" s="108" t="s">
        <v>1</v>
      </c>
      <c r="H62" s="108" t="s">
        <v>115</v>
      </c>
      <c r="I62" s="108" t="s">
        <v>197</v>
      </c>
      <c r="J62" s="108" t="s">
        <v>7</v>
      </c>
      <c r="K62" s="108" t="s">
        <v>8</v>
      </c>
      <c r="L62" s="108" t="s">
        <v>9</v>
      </c>
      <c r="M62" s="108" t="s">
        <v>10</v>
      </c>
      <c r="N62" s="108" t="s">
        <v>11</v>
      </c>
      <c r="O62" s="108" t="s">
        <v>12</v>
      </c>
      <c r="P62" s="108" t="s">
        <v>13</v>
      </c>
    </row>
    <row r="63" spans="2:20" x14ac:dyDescent="0.3">
      <c r="B63" s="108" t="s">
        <v>198</v>
      </c>
      <c r="C63" s="108" t="s">
        <v>199</v>
      </c>
      <c r="D63" s="109">
        <f>SUM(E63:I63)</f>
        <v>660.66182397900002</v>
      </c>
      <c r="E63" s="109">
        <f>SUM(C26:E26)</f>
        <v>265.26016730000003</v>
      </c>
      <c r="F63" s="109">
        <f>F26</f>
        <v>8.4994958999999994</v>
      </c>
      <c r="G63" s="109">
        <f>G26</f>
        <v>5.3725239000000001E-2</v>
      </c>
      <c r="H63" s="109">
        <f>SUM(H26:N26)</f>
        <v>357.16231278999999</v>
      </c>
      <c r="I63" s="109">
        <f>SUM(O26:R26)</f>
        <v>29.686122750000003</v>
      </c>
      <c r="J63" s="109">
        <f>H26</f>
        <v>0.81636078999999995</v>
      </c>
      <c r="K63" s="109">
        <f t="shared" ref="K63:P68" si="2">I26</f>
        <v>33.305861999999998</v>
      </c>
      <c r="L63" s="109">
        <f t="shared" si="2"/>
        <v>0</v>
      </c>
      <c r="M63" s="109">
        <f t="shared" si="2"/>
        <v>0</v>
      </c>
      <c r="N63" s="109">
        <f t="shared" si="2"/>
        <v>0</v>
      </c>
      <c r="O63" s="109">
        <f t="shared" si="2"/>
        <v>323.04009000000002</v>
      </c>
      <c r="P63" s="109">
        <f t="shared" si="2"/>
        <v>0</v>
      </c>
      <c r="T63" s="107"/>
    </row>
    <row r="64" spans="2:20" x14ac:dyDescent="0.3">
      <c r="B64" s="108" t="s">
        <v>200</v>
      </c>
      <c r="C64" s="108" t="s">
        <v>201</v>
      </c>
      <c r="D64" s="109">
        <f t="shared" ref="D64:D89" si="3">SUM(E64:I64)</f>
        <v>3.7859566990199999E-4</v>
      </c>
      <c r="E64" s="109">
        <f t="shared" ref="E64:E68" si="4">SUM(C27:E27)</f>
        <v>1.9697419540000002E-5</v>
      </c>
      <c r="F64" s="109">
        <f t="shared" ref="F64:G68" si="5">F27</f>
        <v>1.5680663E-6</v>
      </c>
      <c r="G64" s="109">
        <f t="shared" si="5"/>
        <v>1.2730294E-8</v>
      </c>
      <c r="H64" s="109">
        <f t="shared" ref="H64:H68" si="6">SUM(H27:N27)</f>
        <v>3.5711703217199998E-4</v>
      </c>
      <c r="I64" s="109">
        <f t="shared" ref="I64:I68" si="7">SUM(O27:R27)</f>
        <v>2.0042159600000001E-7</v>
      </c>
      <c r="J64" s="109">
        <f t="shared" ref="J64:J68" si="8">H27</f>
        <v>8.4304672000000001E-8</v>
      </c>
      <c r="K64" s="109">
        <f t="shared" si="2"/>
        <v>1.2236175E-6</v>
      </c>
      <c r="L64" s="109">
        <f t="shared" si="2"/>
        <v>0</v>
      </c>
      <c r="M64" s="109">
        <f t="shared" si="2"/>
        <v>0</v>
      </c>
      <c r="N64" s="109">
        <f t="shared" si="2"/>
        <v>0</v>
      </c>
      <c r="O64" s="109">
        <f t="shared" si="2"/>
        <v>3.5580911E-4</v>
      </c>
      <c r="P64" s="109">
        <f t="shared" si="2"/>
        <v>0</v>
      </c>
      <c r="T64" s="107"/>
    </row>
    <row r="65" spans="2:20" x14ac:dyDescent="0.3">
      <c r="B65" s="108" t="s">
        <v>202</v>
      </c>
      <c r="C65" s="108" t="s">
        <v>203</v>
      </c>
      <c r="D65" s="109">
        <f t="shared" si="3"/>
        <v>3.0488053750000002</v>
      </c>
      <c r="E65" s="109">
        <f t="shared" si="4"/>
        <v>1.9251494951000001</v>
      </c>
      <c r="F65" s="109">
        <f t="shared" si="5"/>
        <v>2.2718894E-2</v>
      </c>
      <c r="G65" s="109">
        <f t="shared" si="5"/>
        <v>1.96145E-4</v>
      </c>
      <c r="H65" s="109">
        <f t="shared" si="6"/>
        <v>1.093728786</v>
      </c>
      <c r="I65" s="109">
        <f t="shared" si="7"/>
        <v>7.0120549000000001E-3</v>
      </c>
      <c r="J65" s="109">
        <f t="shared" si="8"/>
        <v>1.4704129E-2</v>
      </c>
      <c r="K65" s="109">
        <f t="shared" si="2"/>
        <v>8.6204287000000004E-2</v>
      </c>
      <c r="L65" s="109">
        <f t="shared" si="2"/>
        <v>0</v>
      </c>
      <c r="M65" s="109">
        <f t="shared" si="2"/>
        <v>0</v>
      </c>
      <c r="N65" s="109">
        <f t="shared" si="2"/>
        <v>0</v>
      </c>
      <c r="O65" s="109">
        <f t="shared" si="2"/>
        <v>0.99282037000000001</v>
      </c>
      <c r="P65" s="109">
        <f t="shared" si="2"/>
        <v>0</v>
      </c>
      <c r="T65" s="107"/>
    </row>
    <row r="66" spans="2:20" x14ac:dyDescent="0.3">
      <c r="B66" s="108" t="s">
        <v>204</v>
      </c>
      <c r="C66" s="108" t="s">
        <v>205</v>
      </c>
      <c r="D66" s="109">
        <f t="shared" si="3"/>
        <v>0.48211279921800004</v>
      </c>
      <c r="E66" s="109">
        <f t="shared" si="4"/>
        <v>0.26962712637000003</v>
      </c>
      <c r="F66" s="109">
        <f t="shared" si="5"/>
        <v>3.9085031999999999E-3</v>
      </c>
      <c r="G66" s="109">
        <f t="shared" si="5"/>
        <v>7.0953418000000007E-5</v>
      </c>
      <c r="H66" s="109">
        <f t="shared" si="6"/>
        <v>0.206212652</v>
      </c>
      <c r="I66" s="109">
        <f t="shared" si="7"/>
        <v>2.2935642300000001E-3</v>
      </c>
      <c r="J66" s="109">
        <f t="shared" si="8"/>
        <v>6.3081547000000002E-2</v>
      </c>
      <c r="K66" s="109">
        <f t="shared" si="2"/>
        <v>1.2014555E-2</v>
      </c>
      <c r="L66" s="109">
        <f t="shared" si="2"/>
        <v>0</v>
      </c>
      <c r="M66" s="109">
        <f t="shared" si="2"/>
        <v>0</v>
      </c>
      <c r="N66" s="109">
        <f t="shared" si="2"/>
        <v>0</v>
      </c>
      <c r="O66" s="109">
        <f t="shared" si="2"/>
        <v>0.13111655</v>
      </c>
      <c r="P66" s="109">
        <f t="shared" si="2"/>
        <v>0</v>
      </c>
      <c r="T66" s="107"/>
    </row>
    <row r="67" spans="2:20" x14ac:dyDescent="0.3">
      <c r="B67" s="108" t="s">
        <v>206</v>
      </c>
      <c r="C67" s="108" t="s">
        <v>207</v>
      </c>
      <c r="D67" s="109">
        <f t="shared" si="3"/>
        <v>0.30682826744200004</v>
      </c>
      <c r="E67" s="109">
        <f t="shared" si="4"/>
        <v>0.19599899821</v>
      </c>
      <c r="F67" s="109">
        <f t="shared" si="5"/>
        <v>2.549553E-3</v>
      </c>
      <c r="G67" s="109">
        <f t="shared" si="5"/>
        <v>3.3275292000000001E-5</v>
      </c>
      <c r="H67" s="109">
        <f t="shared" si="6"/>
        <v>0.10745359279</v>
      </c>
      <c r="I67" s="109">
        <f t="shared" si="7"/>
        <v>7.9284815000000002E-4</v>
      </c>
      <c r="J67" s="109">
        <f t="shared" si="8"/>
        <v>5.2670479000000001E-4</v>
      </c>
      <c r="K67" s="109">
        <f t="shared" si="2"/>
        <v>2.1043362999999999E-2</v>
      </c>
      <c r="L67" s="109">
        <f t="shared" si="2"/>
        <v>0</v>
      </c>
      <c r="M67" s="109">
        <f t="shared" si="2"/>
        <v>0</v>
      </c>
      <c r="N67" s="109">
        <f t="shared" si="2"/>
        <v>0</v>
      </c>
      <c r="O67" s="109">
        <f t="shared" si="2"/>
        <v>8.5883525000000002E-2</v>
      </c>
      <c r="P67" s="109">
        <f t="shared" si="2"/>
        <v>0</v>
      </c>
      <c r="T67" s="107"/>
    </row>
    <row r="68" spans="2:20" x14ac:dyDescent="0.3">
      <c r="B68" s="108" t="s">
        <v>208</v>
      </c>
      <c r="C68" s="108" t="s">
        <v>209</v>
      </c>
      <c r="D68" s="109">
        <f t="shared" si="3"/>
        <v>0.12497392104017302</v>
      </c>
      <c r="E68" s="109">
        <f t="shared" si="4"/>
        <v>0.12431985194812001</v>
      </c>
      <c r="F68" s="109">
        <f t="shared" si="5"/>
        <v>6.2025607000000001E-7</v>
      </c>
      <c r="G68" s="109">
        <f t="shared" si="5"/>
        <v>7.3258712999999999E-8</v>
      </c>
      <c r="H68" s="109">
        <f t="shared" si="6"/>
        <v>6.4928618630000006E-4</v>
      </c>
      <c r="I68" s="109">
        <f t="shared" si="7"/>
        <v>4.0893909699999994E-6</v>
      </c>
      <c r="J68" s="109">
        <f t="shared" si="8"/>
        <v>1.0805653E-6</v>
      </c>
      <c r="K68" s="109">
        <f t="shared" si="2"/>
        <v>4.0348210999999998E-5</v>
      </c>
      <c r="L68" s="109">
        <f t="shared" si="2"/>
        <v>0</v>
      </c>
      <c r="M68" s="109">
        <f t="shared" si="2"/>
        <v>0</v>
      </c>
      <c r="N68" s="109">
        <f t="shared" si="2"/>
        <v>0</v>
      </c>
      <c r="O68" s="109">
        <f t="shared" si="2"/>
        <v>6.0785741000000005E-4</v>
      </c>
      <c r="P68" s="109">
        <f t="shared" si="2"/>
        <v>0</v>
      </c>
      <c r="T68" s="107"/>
    </row>
    <row r="69" spans="2:20" x14ac:dyDescent="0.3">
      <c r="B69" s="108" t="s">
        <v>210</v>
      </c>
      <c r="C69" s="108" t="s">
        <v>108</v>
      </c>
      <c r="D69" s="109">
        <f t="shared" si="3"/>
        <v>8206.8195834599992</v>
      </c>
      <c r="E69" s="109">
        <f>SUM(C36:E36)</f>
        <v>3698.5346180000001</v>
      </c>
      <c r="F69" s="109">
        <f>F36</f>
        <v>120.90474</v>
      </c>
      <c r="G69" s="109">
        <f>G36</f>
        <v>0.69667206000000004</v>
      </c>
      <c r="H69" s="109">
        <f>SUM(H36:N36)</f>
        <v>4370.6284814999999</v>
      </c>
      <c r="I69" s="109">
        <f>SUM(O36:R36)</f>
        <v>16.055071900000002</v>
      </c>
      <c r="J69" s="109">
        <f>H36</f>
        <v>6.0211414999999997</v>
      </c>
      <c r="K69" s="109">
        <f>I36</f>
        <v>476.68574000000001</v>
      </c>
      <c r="L69" s="109">
        <f>J36</f>
        <v>0</v>
      </c>
      <c r="M69" s="109">
        <f>K36</f>
        <v>0</v>
      </c>
      <c r="N69" s="109">
        <f>L36</f>
        <v>0</v>
      </c>
      <c r="O69" s="109">
        <f>M36</f>
        <v>3887.9216000000001</v>
      </c>
      <c r="P69" s="109">
        <f>N36</f>
        <v>0</v>
      </c>
      <c r="T69" s="107"/>
    </row>
    <row r="70" spans="2:20" x14ac:dyDescent="0.3">
      <c r="B70" s="108" t="s">
        <v>87</v>
      </c>
      <c r="C70" s="108" t="s">
        <v>88</v>
      </c>
      <c r="D70" s="109">
        <f t="shared" si="3"/>
        <v>227.38945729700001</v>
      </c>
      <c r="E70" s="109">
        <f t="shared" ref="E70:E80" si="9">SUM(C37:E37)</f>
        <v>145.59650507999999</v>
      </c>
      <c r="F70" s="109">
        <f>F37</f>
        <v>2.4524737999999999</v>
      </c>
      <c r="G70" s="109">
        <f>G37</f>
        <v>2.9423217000000002E-2</v>
      </c>
      <c r="H70" s="109">
        <f>SUM(H37:N37)</f>
        <v>74.486818700000001</v>
      </c>
      <c r="I70" s="109">
        <f>SUM(O37:R37)</f>
        <v>4.8242364999999996</v>
      </c>
      <c r="J70" s="109">
        <f>H37</f>
        <v>21.867740000000001</v>
      </c>
      <c r="K70" s="109">
        <f>I37</f>
        <v>5.0489157000000002</v>
      </c>
      <c r="L70" s="109">
        <f>J37</f>
        <v>0</v>
      </c>
      <c r="M70" s="109">
        <f>K37</f>
        <v>0</v>
      </c>
      <c r="N70" s="109">
        <f>L37</f>
        <v>0</v>
      </c>
      <c r="O70" s="109">
        <f>M37</f>
        <v>47.570163000000001</v>
      </c>
      <c r="P70" s="109">
        <f>N37</f>
        <v>0</v>
      </c>
      <c r="T70" s="107"/>
    </row>
    <row r="71" spans="2:20" x14ac:dyDescent="0.3">
      <c r="B71" s="108" t="s">
        <v>89</v>
      </c>
      <c r="C71" s="108" t="s">
        <v>88</v>
      </c>
      <c r="D71" s="109">
        <f t="shared" si="3"/>
        <v>87131.178072900002</v>
      </c>
      <c r="E71" s="109">
        <f t="shared" si="9"/>
        <v>67991.053549999997</v>
      </c>
      <c r="F71" s="109">
        <f t="shared" ref="F71:G80" si="10">F38</f>
        <v>583.26108999999997</v>
      </c>
      <c r="G71" s="109">
        <f t="shared" si="10"/>
        <v>4.1030759000000003</v>
      </c>
      <c r="H71" s="109">
        <f t="shared" ref="H71:H80" si="11">SUM(H38:N38)</f>
        <v>18323.183809999999</v>
      </c>
      <c r="I71" s="109">
        <f t="shared" ref="I71:I80" si="12">SUM(O38:R38)</f>
        <v>229.57654700000001</v>
      </c>
      <c r="J71" s="109">
        <f t="shared" ref="J71:P80" si="13">H38</f>
        <v>135.59851</v>
      </c>
      <c r="K71" s="109">
        <f t="shared" si="13"/>
        <v>1707.8973000000001</v>
      </c>
      <c r="L71" s="109">
        <f t="shared" si="13"/>
        <v>0</v>
      </c>
      <c r="M71" s="109">
        <f t="shared" si="13"/>
        <v>0</v>
      </c>
      <c r="N71" s="109">
        <f t="shared" si="13"/>
        <v>0</v>
      </c>
      <c r="O71" s="109">
        <f t="shared" si="13"/>
        <v>16479.687999999998</v>
      </c>
      <c r="P71" s="109">
        <f t="shared" si="13"/>
        <v>0</v>
      </c>
      <c r="T71" s="107"/>
    </row>
    <row r="72" spans="2:20" x14ac:dyDescent="0.3">
      <c r="B72" s="108" t="s">
        <v>211</v>
      </c>
      <c r="C72" s="108" t="s">
        <v>108</v>
      </c>
      <c r="D72" s="109">
        <f t="shared" si="3"/>
        <v>3768.6629584940001</v>
      </c>
      <c r="E72" s="109">
        <f>SUM(C39:E39)</f>
        <v>311.45816114000002</v>
      </c>
      <c r="F72" s="109">
        <f t="shared" si="10"/>
        <v>0.16951266000000001</v>
      </c>
      <c r="G72" s="109">
        <f t="shared" si="10"/>
        <v>3.9608516000000003E-2</v>
      </c>
      <c r="H72" s="109">
        <f t="shared" si="11"/>
        <v>3456.0231057000001</v>
      </c>
      <c r="I72" s="109">
        <f t="shared" si="12"/>
        <v>0.97257047799999996</v>
      </c>
      <c r="J72" s="109">
        <f t="shared" si="13"/>
        <v>1.9203967</v>
      </c>
      <c r="K72" s="109">
        <f t="shared" si="13"/>
        <v>17.794409000000002</v>
      </c>
      <c r="L72" s="109">
        <f t="shared" si="13"/>
        <v>0</v>
      </c>
      <c r="M72" s="109">
        <f t="shared" si="13"/>
        <v>0</v>
      </c>
      <c r="N72" s="109">
        <f t="shared" si="13"/>
        <v>0</v>
      </c>
      <c r="O72" s="109">
        <f t="shared" si="13"/>
        <v>3436.3083000000001</v>
      </c>
      <c r="P72" s="109">
        <f t="shared" si="13"/>
        <v>0</v>
      </c>
      <c r="T72" s="107"/>
    </row>
    <row r="73" spans="2:20" x14ac:dyDescent="0.3">
      <c r="B73" s="108" t="s">
        <v>212</v>
      </c>
      <c r="C73" s="108" t="s">
        <v>108</v>
      </c>
      <c r="D73" s="109">
        <f t="shared" si="3"/>
        <v>1.2562649999999991</v>
      </c>
      <c r="E73" s="109">
        <f t="shared" ref="E73:E77" si="14">SUM(C40:E40)</f>
        <v>41.875500000000002</v>
      </c>
      <c r="F73" s="109">
        <f t="shared" si="10"/>
        <v>0</v>
      </c>
      <c r="G73" s="109">
        <f t="shared" si="10"/>
        <v>-40.619235000000003</v>
      </c>
      <c r="H73" s="109">
        <f t="shared" si="11"/>
        <v>0</v>
      </c>
      <c r="I73" s="109">
        <f t="shared" si="12"/>
        <v>0</v>
      </c>
      <c r="J73" s="109">
        <f t="shared" si="13"/>
        <v>0</v>
      </c>
      <c r="K73" s="109">
        <f t="shared" si="13"/>
        <v>0</v>
      </c>
      <c r="L73" s="109">
        <f t="shared" si="13"/>
        <v>0</v>
      </c>
      <c r="M73" s="109">
        <f t="shared" si="13"/>
        <v>0</v>
      </c>
      <c r="N73" s="109">
        <f t="shared" si="13"/>
        <v>0</v>
      </c>
      <c r="O73" s="109">
        <f t="shared" si="13"/>
        <v>0</v>
      </c>
      <c r="P73" s="109">
        <f t="shared" si="13"/>
        <v>0</v>
      </c>
      <c r="T73" s="107"/>
    </row>
    <row r="74" spans="2:20" x14ac:dyDescent="0.3">
      <c r="B74" s="108" t="s">
        <v>213</v>
      </c>
      <c r="C74" s="108" t="s">
        <v>108</v>
      </c>
      <c r="D74" s="109">
        <f t="shared" si="3"/>
        <v>3769.919223978</v>
      </c>
      <c r="E74" s="109">
        <f t="shared" si="14"/>
        <v>353.33366114</v>
      </c>
      <c r="F74" s="109">
        <f t="shared" si="10"/>
        <v>0.16951266000000001</v>
      </c>
      <c r="G74" s="109">
        <f t="shared" si="10"/>
        <v>-40.579625999999998</v>
      </c>
      <c r="H74" s="109">
        <f t="shared" si="11"/>
        <v>3456.0231057000001</v>
      </c>
      <c r="I74" s="109">
        <f t="shared" si="12"/>
        <v>0.97257047799999996</v>
      </c>
      <c r="J74" s="109">
        <f t="shared" si="13"/>
        <v>1.9203967</v>
      </c>
      <c r="K74" s="109">
        <f t="shared" si="13"/>
        <v>17.794409000000002</v>
      </c>
      <c r="L74" s="109">
        <f t="shared" si="13"/>
        <v>0</v>
      </c>
      <c r="M74" s="109">
        <f t="shared" si="13"/>
        <v>0</v>
      </c>
      <c r="N74" s="109">
        <f t="shared" si="13"/>
        <v>0</v>
      </c>
      <c r="O74" s="109">
        <f t="shared" si="13"/>
        <v>3436.3083000000001</v>
      </c>
      <c r="P74" s="109">
        <f t="shared" si="13"/>
        <v>0</v>
      </c>
      <c r="T74" s="107"/>
    </row>
    <row r="75" spans="2:20" x14ac:dyDescent="0.3">
      <c r="B75" s="108" t="s">
        <v>214</v>
      </c>
      <c r="C75" s="108" t="s">
        <v>108</v>
      </c>
      <c r="D75" s="109">
        <f t="shared" si="3"/>
        <v>51695.993705699999</v>
      </c>
      <c r="E75" s="109">
        <f t="shared" si="14"/>
        <v>3616.789319</v>
      </c>
      <c r="F75" s="109">
        <f t="shared" si="10"/>
        <v>121.16809000000001</v>
      </c>
      <c r="G75" s="109">
        <f t="shared" si="10"/>
        <v>1.2312746000000001</v>
      </c>
      <c r="H75" s="109">
        <f t="shared" si="11"/>
        <v>47934.274411999999</v>
      </c>
      <c r="I75" s="109">
        <f t="shared" si="12"/>
        <v>22.530610099999997</v>
      </c>
      <c r="J75" s="109">
        <f t="shared" si="13"/>
        <v>10.618152</v>
      </c>
      <c r="K75" s="109">
        <f t="shared" si="13"/>
        <v>413.38425999999998</v>
      </c>
      <c r="L75" s="109">
        <f t="shared" si="13"/>
        <v>0</v>
      </c>
      <c r="M75" s="109">
        <f t="shared" si="13"/>
        <v>0</v>
      </c>
      <c r="N75" s="109">
        <f t="shared" si="13"/>
        <v>0</v>
      </c>
      <c r="O75" s="109">
        <f t="shared" si="13"/>
        <v>47510.271999999997</v>
      </c>
      <c r="P75" s="109">
        <f t="shared" si="13"/>
        <v>0</v>
      </c>
      <c r="T75" s="107"/>
    </row>
    <row r="76" spans="2:20" x14ac:dyDescent="0.3">
      <c r="B76" s="108" t="s">
        <v>215</v>
      </c>
      <c r="C76" s="108" t="s">
        <v>108</v>
      </c>
      <c r="D76" s="109">
        <f t="shared" si="3"/>
        <v>519.79042100000004</v>
      </c>
      <c r="E76" s="109">
        <f t="shared" si="14"/>
        <v>598.78092100000003</v>
      </c>
      <c r="F76" s="109">
        <f t="shared" si="10"/>
        <v>0</v>
      </c>
      <c r="G76" s="109">
        <f t="shared" si="10"/>
        <v>0</v>
      </c>
      <c r="H76" s="109">
        <f t="shared" si="11"/>
        <v>105.6</v>
      </c>
      <c r="I76" s="109">
        <f t="shared" si="12"/>
        <v>-184.59049999999999</v>
      </c>
      <c r="J76" s="109">
        <f t="shared" si="13"/>
        <v>0</v>
      </c>
      <c r="K76" s="109">
        <f t="shared" si="13"/>
        <v>105.6</v>
      </c>
      <c r="L76" s="109">
        <f t="shared" si="13"/>
        <v>0</v>
      </c>
      <c r="M76" s="109">
        <f t="shared" si="13"/>
        <v>0</v>
      </c>
      <c r="N76" s="109">
        <f t="shared" si="13"/>
        <v>0</v>
      </c>
      <c r="O76" s="109">
        <f t="shared" si="13"/>
        <v>0</v>
      </c>
      <c r="P76" s="109">
        <f t="shared" si="13"/>
        <v>0</v>
      </c>
      <c r="T76" s="107"/>
    </row>
    <row r="77" spans="2:20" x14ac:dyDescent="0.3">
      <c r="B77" s="108" t="s">
        <v>216</v>
      </c>
      <c r="C77" s="108" t="s">
        <v>108</v>
      </c>
      <c r="D77" s="109">
        <f t="shared" si="3"/>
        <v>52211.253483799992</v>
      </c>
      <c r="E77" s="109">
        <f t="shared" si="14"/>
        <v>4213.193021</v>
      </c>
      <c r="F77" s="109">
        <f t="shared" si="10"/>
        <v>121.16722</v>
      </c>
      <c r="G77" s="109">
        <f t="shared" si="10"/>
        <v>1.2312299</v>
      </c>
      <c r="H77" s="109">
        <f t="shared" si="11"/>
        <v>48037.727507999996</v>
      </c>
      <c r="I77" s="109">
        <f t="shared" si="12"/>
        <v>-162.06549509999999</v>
      </c>
      <c r="J77" s="109">
        <f t="shared" si="13"/>
        <v>10.613467999999999</v>
      </c>
      <c r="K77" s="109">
        <f t="shared" si="13"/>
        <v>518.87804000000006</v>
      </c>
      <c r="L77" s="109">
        <f t="shared" si="13"/>
        <v>0</v>
      </c>
      <c r="M77" s="109">
        <f t="shared" si="13"/>
        <v>0</v>
      </c>
      <c r="N77" s="109">
        <f t="shared" si="13"/>
        <v>0</v>
      </c>
      <c r="O77" s="109">
        <f t="shared" si="13"/>
        <v>47508.235999999997</v>
      </c>
      <c r="P77" s="109">
        <f t="shared" si="13"/>
        <v>0</v>
      </c>
      <c r="T77" s="107"/>
    </row>
    <row r="78" spans="2:20" x14ac:dyDescent="0.3">
      <c r="B78" s="108" t="s">
        <v>217</v>
      </c>
      <c r="C78" s="108" t="s">
        <v>97</v>
      </c>
      <c r="D78" s="109">
        <f t="shared" si="3"/>
        <v>11.35251547</v>
      </c>
      <c r="E78" s="109">
        <f>SUM(C45:E45)</f>
        <v>11.35251547</v>
      </c>
      <c r="F78" s="109">
        <f t="shared" si="10"/>
        <v>0</v>
      </c>
      <c r="G78" s="109">
        <f t="shared" si="10"/>
        <v>0</v>
      </c>
      <c r="H78" s="109">
        <f t="shared" si="11"/>
        <v>0</v>
      </c>
      <c r="I78" s="109">
        <f t="shared" si="12"/>
        <v>0</v>
      </c>
      <c r="J78" s="109">
        <f t="shared" si="13"/>
        <v>0</v>
      </c>
      <c r="K78" s="109">
        <f t="shared" si="13"/>
        <v>0</v>
      </c>
      <c r="L78" s="109">
        <f t="shared" si="13"/>
        <v>0</v>
      </c>
      <c r="M78" s="109">
        <f t="shared" si="13"/>
        <v>0</v>
      </c>
      <c r="N78" s="109">
        <f t="shared" si="13"/>
        <v>0</v>
      </c>
      <c r="O78" s="109">
        <f t="shared" si="13"/>
        <v>0</v>
      </c>
      <c r="P78" s="109">
        <f t="shared" si="13"/>
        <v>0</v>
      </c>
      <c r="T78" s="107"/>
    </row>
    <row r="79" spans="2:20" x14ac:dyDescent="0.3">
      <c r="B79" s="108" t="s">
        <v>98</v>
      </c>
      <c r="C79" s="108" t="s">
        <v>108</v>
      </c>
      <c r="D79" s="109">
        <f t="shared" si="3"/>
        <v>0</v>
      </c>
      <c r="E79" s="109">
        <f t="shared" si="9"/>
        <v>0</v>
      </c>
      <c r="F79" s="109">
        <f t="shared" si="10"/>
        <v>0</v>
      </c>
      <c r="G79" s="109">
        <f t="shared" si="10"/>
        <v>0</v>
      </c>
      <c r="H79" s="109">
        <f t="shared" si="11"/>
        <v>0</v>
      </c>
      <c r="I79" s="109">
        <f t="shared" si="12"/>
        <v>0</v>
      </c>
      <c r="J79" s="109">
        <f t="shared" si="13"/>
        <v>0</v>
      </c>
      <c r="K79" s="109">
        <f t="shared" si="13"/>
        <v>0</v>
      </c>
      <c r="L79" s="109">
        <f t="shared" si="13"/>
        <v>0</v>
      </c>
      <c r="M79" s="109">
        <f t="shared" si="13"/>
        <v>0</v>
      </c>
      <c r="N79" s="109">
        <f t="shared" si="13"/>
        <v>0</v>
      </c>
      <c r="O79" s="109">
        <f t="shared" si="13"/>
        <v>0</v>
      </c>
      <c r="P79" s="109">
        <f t="shared" si="13"/>
        <v>0</v>
      </c>
      <c r="T79" s="107"/>
    </row>
    <row r="80" spans="2:20" x14ac:dyDescent="0.3">
      <c r="B80" s="108" t="s">
        <v>218</v>
      </c>
      <c r="C80" s="108" t="s">
        <v>108</v>
      </c>
      <c r="D80" s="109">
        <f t="shared" si="3"/>
        <v>0</v>
      </c>
      <c r="E80" s="109">
        <f t="shared" si="9"/>
        <v>0</v>
      </c>
      <c r="F80" s="109">
        <f t="shared" si="10"/>
        <v>0</v>
      </c>
      <c r="G80" s="109">
        <f t="shared" si="10"/>
        <v>0</v>
      </c>
      <c r="H80" s="109">
        <f t="shared" si="11"/>
        <v>0</v>
      </c>
      <c r="I80" s="109">
        <f t="shared" si="12"/>
        <v>0</v>
      </c>
      <c r="J80" s="109">
        <f t="shared" si="13"/>
        <v>0</v>
      </c>
      <c r="K80" s="109">
        <f t="shared" si="13"/>
        <v>0</v>
      </c>
      <c r="L80" s="109">
        <f t="shared" si="13"/>
        <v>0</v>
      </c>
      <c r="M80" s="109">
        <f t="shared" si="13"/>
        <v>0</v>
      </c>
      <c r="N80" s="109">
        <f t="shared" si="13"/>
        <v>0</v>
      </c>
      <c r="O80" s="109">
        <f t="shared" si="13"/>
        <v>0</v>
      </c>
      <c r="P80" s="109">
        <f t="shared" si="13"/>
        <v>0</v>
      </c>
      <c r="T80" s="107"/>
    </row>
    <row r="81" spans="2:20" x14ac:dyDescent="0.3">
      <c r="B81" s="108" t="s">
        <v>100</v>
      </c>
      <c r="C81" s="108" t="s">
        <v>88</v>
      </c>
      <c r="D81" s="109">
        <f t="shared" si="3"/>
        <v>11.973745322181001</v>
      </c>
      <c r="E81" s="109">
        <f>SUM(C33:E33)</f>
        <v>2.962372947105</v>
      </c>
      <c r="F81" s="109">
        <f>F33</f>
        <v>1.6881131999999999E-4</v>
      </c>
      <c r="G81" s="109">
        <f>G33</f>
        <v>4.4369582E-4</v>
      </c>
      <c r="H81" s="109">
        <f>SUM(H33:N33)</f>
        <v>9.0025965600000006</v>
      </c>
      <c r="I81" s="109">
        <f>SUM(O33:R33)</f>
        <v>8.1633079359999996E-3</v>
      </c>
      <c r="J81" s="109">
        <f>H33</f>
        <v>-4.5801845999999999</v>
      </c>
      <c r="K81" s="109">
        <f>I33</f>
        <v>0.36429815999999998</v>
      </c>
      <c r="L81" s="109">
        <f>J33</f>
        <v>0</v>
      </c>
      <c r="M81" s="109">
        <f>K33</f>
        <v>0</v>
      </c>
      <c r="N81" s="109">
        <f>L33</f>
        <v>0</v>
      </c>
      <c r="O81" s="109">
        <f>M33</f>
        <v>13.218483000000001</v>
      </c>
      <c r="P81" s="109">
        <f>N33</f>
        <v>0</v>
      </c>
      <c r="T81" s="107"/>
    </row>
    <row r="82" spans="2:20" x14ac:dyDescent="0.3">
      <c r="B82" s="108" t="s">
        <v>219</v>
      </c>
      <c r="C82" s="108" t="s">
        <v>97</v>
      </c>
      <c r="D82" s="109">
        <f t="shared" si="3"/>
        <v>51.091843158970001</v>
      </c>
      <c r="E82" s="109">
        <f>SUM(C48:E48)</f>
        <v>33.105942607640003</v>
      </c>
      <c r="F82" s="109">
        <f>F48</f>
        <v>3.8149429999999999E-3</v>
      </c>
      <c r="G82" s="109">
        <f>G48</f>
        <v>6.4576106999999997E-3</v>
      </c>
      <c r="H82" s="109">
        <f>SUM(H48:N48)</f>
        <v>11.38924478</v>
      </c>
      <c r="I82" s="109">
        <f>SUM(O48:R48)</f>
        <v>6.5863832176299999</v>
      </c>
      <c r="J82" s="109">
        <f>H48</f>
        <v>0.10280995</v>
      </c>
      <c r="K82" s="109">
        <f>I48</f>
        <v>0.69413482999999998</v>
      </c>
      <c r="L82" s="109">
        <f>J48</f>
        <v>0</v>
      </c>
      <c r="M82" s="109">
        <f>K48</f>
        <v>0</v>
      </c>
      <c r="N82" s="109">
        <f>L48</f>
        <v>0</v>
      </c>
      <c r="O82" s="109">
        <f>M48</f>
        <v>10.5923</v>
      </c>
      <c r="P82" s="109">
        <f>N48</f>
        <v>0</v>
      </c>
      <c r="T82" s="107"/>
    </row>
    <row r="83" spans="2:20" x14ac:dyDescent="0.3">
      <c r="B83" s="108" t="s">
        <v>220</v>
      </c>
      <c r="C83" s="108" t="s">
        <v>97</v>
      </c>
      <c r="D83" s="109">
        <f t="shared" si="3"/>
        <v>376.71336853580004</v>
      </c>
      <c r="E83" s="109">
        <f t="shared" ref="E83:E88" si="15">SUM(C49:E49)</f>
        <v>271.43714805479999</v>
      </c>
      <c r="F83" s="109">
        <f t="shared" ref="F83:G88" si="16">F49</f>
        <v>4.2157442000000003E-2</v>
      </c>
      <c r="G83" s="109">
        <f t="shared" si="16"/>
        <v>4.4704289000000001E-2</v>
      </c>
      <c r="H83" s="109">
        <f t="shared" ref="H83:H88" si="17">SUM(H49:N49)</f>
        <v>92.814302330000004</v>
      </c>
      <c r="I83" s="109">
        <f t="shared" ref="I83:I88" si="18">SUM(O49:R49)</f>
        <v>12.37505642</v>
      </c>
      <c r="J83" s="109">
        <f t="shared" ref="J83:P88" si="19">H49</f>
        <v>0.17062042999999999</v>
      </c>
      <c r="K83" s="109">
        <f t="shared" si="19"/>
        <v>3.8552559</v>
      </c>
      <c r="L83" s="109">
        <f t="shared" si="19"/>
        <v>0</v>
      </c>
      <c r="M83" s="109">
        <f t="shared" si="19"/>
        <v>0</v>
      </c>
      <c r="N83" s="109">
        <f t="shared" si="19"/>
        <v>0</v>
      </c>
      <c r="O83" s="109">
        <f t="shared" si="19"/>
        <v>88.788426000000001</v>
      </c>
      <c r="P83" s="109">
        <f t="shared" si="19"/>
        <v>0</v>
      </c>
      <c r="T83" s="107"/>
    </row>
    <row r="84" spans="2:20" x14ac:dyDescent="0.3">
      <c r="B84" s="108" t="s">
        <v>221</v>
      </c>
      <c r="C84" s="108" t="s">
        <v>97</v>
      </c>
      <c r="D84" s="109">
        <f t="shared" si="3"/>
        <v>0.6347758311249001</v>
      </c>
      <c r="E84" s="109">
        <f t="shared" si="15"/>
        <v>1.0039792950000001E-2</v>
      </c>
      <c r="F84" s="109">
        <f t="shared" si="16"/>
        <v>8.7799996000000003E-4</v>
      </c>
      <c r="G84" s="109">
        <f t="shared" si="16"/>
        <v>1.2071339000000001E-5</v>
      </c>
      <c r="H84" s="109">
        <f t="shared" si="17"/>
        <v>0.62368423121000005</v>
      </c>
      <c r="I84" s="109">
        <f t="shared" si="18"/>
        <v>1.617356659E-4</v>
      </c>
      <c r="J84" s="109">
        <f t="shared" si="19"/>
        <v>7.2116290000000005E-5</v>
      </c>
      <c r="K84" s="109">
        <f t="shared" si="19"/>
        <v>6.8418492000000002E-4</v>
      </c>
      <c r="L84" s="109">
        <f t="shared" si="19"/>
        <v>0</v>
      </c>
      <c r="M84" s="109">
        <f t="shared" si="19"/>
        <v>0</v>
      </c>
      <c r="N84" s="109">
        <f t="shared" si="19"/>
        <v>0</v>
      </c>
      <c r="O84" s="109">
        <f t="shared" si="19"/>
        <v>0.62292793000000002</v>
      </c>
      <c r="P84" s="109">
        <f t="shared" si="19"/>
        <v>0</v>
      </c>
      <c r="T84" s="107"/>
    </row>
    <row r="85" spans="2:20" x14ac:dyDescent="0.3">
      <c r="B85" s="108" t="s">
        <v>104</v>
      </c>
      <c r="C85" s="108" t="s">
        <v>97</v>
      </c>
      <c r="D85" s="109">
        <f t="shared" si="3"/>
        <v>0</v>
      </c>
      <c r="E85" s="109">
        <f t="shared" si="15"/>
        <v>0</v>
      </c>
      <c r="F85" s="109">
        <f t="shared" si="16"/>
        <v>0</v>
      </c>
      <c r="G85" s="109">
        <f t="shared" si="16"/>
        <v>0</v>
      </c>
      <c r="H85" s="109">
        <f t="shared" si="17"/>
        <v>0</v>
      </c>
      <c r="I85" s="109">
        <f t="shared" si="18"/>
        <v>0</v>
      </c>
      <c r="J85" s="109">
        <f t="shared" si="19"/>
        <v>0</v>
      </c>
      <c r="K85" s="109">
        <f t="shared" si="19"/>
        <v>0</v>
      </c>
      <c r="L85" s="109">
        <f t="shared" si="19"/>
        <v>0</v>
      </c>
      <c r="M85" s="109">
        <f t="shared" si="19"/>
        <v>0</v>
      </c>
      <c r="N85" s="109">
        <f t="shared" si="19"/>
        <v>0</v>
      </c>
      <c r="O85" s="109">
        <f t="shared" si="19"/>
        <v>0</v>
      </c>
      <c r="P85" s="109">
        <f t="shared" si="19"/>
        <v>0</v>
      </c>
      <c r="T85" s="107"/>
    </row>
    <row r="86" spans="2:20" x14ac:dyDescent="0.3">
      <c r="B86" s="108" t="s">
        <v>105</v>
      </c>
      <c r="C86" s="108" t="s">
        <v>97</v>
      </c>
      <c r="D86" s="109">
        <f t="shared" si="3"/>
        <v>8.8415814000000008</v>
      </c>
      <c r="E86" s="109">
        <f t="shared" si="15"/>
        <v>0</v>
      </c>
      <c r="F86" s="109">
        <f t="shared" si="16"/>
        <v>0</v>
      </c>
      <c r="G86" s="109">
        <f t="shared" si="16"/>
        <v>2.5298250000000002</v>
      </c>
      <c r="H86" s="109">
        <f t="shared" si="17"/>
        <v>0</v>
      </c>
      <c r="I86" s="109">
        <f t="shared" si="18"/>
        <v>6.3117564000000002</v>
      </c>
      <c r="J86" s="109">
        <f t="shared" si="19"/>
        <v>0</v>
      </c>
      <c r="K86" s="109">
        <f t="shared" si="19"/>
        <v>0</v>
      </c>
      <c r="L86" s="109">
        <f t="shared" si="19"/>
        <v>0</v>
      </c>
      <c r="M86" s="109">
        <f t="shared" si="19"/>
        <v>0</v>
      </c>
      <c r="N86" s="109">
        <f t="shared" si="19"/>
        <v>0</v>
      </c>
      <c r="O86" s="109">
        <f t="shared" si="19"/>
        <v>0</v>
      </c>
      <c r="P86" s="109">
        <f t="shared" si="19"/>
        <v>0</v>
      </c>
      <c r="T86" s="107"/>
    </row>
    <row r="87" spans="2:20" x14ac:dyDescent="0.3">
      <c r="B87" s="108" t="s">
        <v>106</v>
      </c>
      <c r="C87" s="108" t="s">
        <v>97</v>
      </c>
      <c r="D87" s="109">
        <f t="shared" si="3"/>
        <v>4.5268551000000006</v>
      </c>
      <c r="E87" s="109">
        <f t="shared" si="15"/>
        <v>0</v>
      </c>
      <c r="F87" s="109">
        <f t="shared" si="16"/>
        <v>0</v>
      </c>
      <c r="G87" s="109">
        <f t="shared" si="16"/>
        <v>0.22739999999999999</v>
      </c>
      <c r="H87" s="109">
        <f t="shared" si="17"/>
        <v>0</v>
      </c>
      <c r="I87" s="109">
        <f t="shared" si="18"/>
        <v>4.2994551000000003</v>
      </c>
      <c r="J87" s="109">
        <f t="shared" si="19"/>
        <v>0</v>
      </c>
      <c r="K87" s="109">
        <f t="shared" si="19"/>
        <v>0</v>
      </c>
      <c r="L87" s="109">
        <f t="shared" si="19"/>
        <v>0</v>
      </c>
      <c r="M87" s="109">
        <f t="shared" si="19"/>
        <v>0</v>
      </c>
      <c r="N87" s="109">
        <f t="shared" si="19"/>
        <v>0</v>
      </c>
      <c r="O87" s="109">
        <f t="shared" si="19"/>
        <v>0</v>
      </c>
      <c r="P87" s="109">
        <f t="shared" si="19"/>
        <v>0</v>
      </c>
      <c r="T87" s="107"/>
    </row>
    <row r="88" spans="2:20" x14ac:dyDescent="0.3">
      <c r="B88" s="108" t="s">
        <v>107</v>
      </c>
      <c r="C88" s="108" t="s">
        <v>222</v>
      </c>
      <c r="D88" s="109">
        <f t="shared" si="3"/>
        <v>40.158165199999999</v>
      </c>
      <c r="E88" s="109">
        <f t="shared" si="15"/>
        <v>0</v>
      </c>
      <c r="F88" s="109">
        <f t="shared" si="16"/>
        <v>0</v>
      </c>
      <c r="G88" s="109">
        <f t="shared" si="16"/>
        <v>1.2558062000000001</v>
      </c>
      <c r="H88" s="109">
        <f t="shared" si="17"/>
        <v>0</v>
      </c>
      <c r="I88" s="109">
        <f t="shared" si="18"/>
        <v>38.902358999999997</v>
      </c>
      <c r="J88" s="109">
        <f t="shared" si="19"/>
        <v>0</v>
      </c>
      <c r="K88" s="109">
        <f t="shared" si="19"/>
        <v>0</v>
      </c>
      <c r="L88" s="109">
        <f t="shared" si="19"/>
        <v>0</v>
      </c>
      <c r="M88" s="109">
        <f t="shared" si="19"/>
        <v>0</v>
      </c>
      <c r="N88" s="109">
        <f t="shared" si="19"/>
        <v>0</v>
      </c>
      <c r="O88" s="109">
        <f t="shared" si="19"/>
        <v>0</v>
      </c>
      <c r="P88" s="109">
        <f t="shared" si="19"/>
        <v>0</v>
      </c>
      <c r="T88" s="107"/>
    </row>
    <row r="89" spans="2:20" x14ac:dyDescent="0.3">
      <c r="B89" s="108" t="s">
        <v>223</v>
      </c>
      <c r="C89" s="108" t="s">
        <v>108</v>
      </c>
      <c r="D89" s="109">
        <f t="shared" si="3"/>
        <v>55981.172707778001</v>
      </c>
      <c r="E89" s="109">
        <f>SUM(C32:E32)</f>
        <v>4566.52668214</v>
      </c>
      <c r="F89" s="109">
        <f>F32</f>
        <v>121.33673266</v>
      </c>
      <c r="G89" s="109">
        <f>G32</f>
        <v>-39.348396099999995</v>
      </c>
      <c r="H89" s="109">
        <f>SUM(H32:N32)</f>
        <v>51493.750613699995</v>
      </c>
      <c r="I89" s="109">
        <f>SUM(O32:R32)</f>
        <v>-161.092924622</v>
      </c>
      <c r="J89" s="109">
        <f>H32</f>
        <v>12.533864699999999</v>
      </c>
      <c r="K89" s="109">
        <f>I32</f>
        <v>536.67244900000003</v>
      </c>
      <c r="L89" s="109">
        <f>J32</f>
        <v>0</v>
      </c>
      <c r="M89" s="109">
        <f>K32</f>
        <v>0</v>
      </c>
      <c r="N89" s="109">
        <f>L32</f>
        <v>0</v>
      </c>
      <c r="O89" s="109">
        <f>M32</f>
        <v>50944.544299999994</v>
      </c>
      <c r="P89" s="109">
        <f>N32</f>
        <v>0</v>
      </c>
      <c r="T89" s="107"/>
    </row>
  </sheetData>
  <mergeCells count="11">
    <mergeCell ref="F2:T4"/>
    <mergeCell ref="S34:S35"/>
    <mergeCell ref="B24:B25"/>
    <mergeCell ref="C24:E24"/>
    <mergeCell ref="H24:N24"/>
    <mergeCell ref="O24:R24"/>
    <mergeCell ref="S24:S25"/>
    <mergeCell ref="B34:B35"/>
    <mergeCell ref="C34:E34"/>
    <mergeCell ref="H34:N34"/>
    <mergeCell ref="O34:R3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C24B8-4D7F-4D53-AB42-0FE075BFCC72}">
  <sheetPr>
    <tabColor theme="3" tint="-0.249977111117893"/>
  </sheetPr>
  <dimension ref="B2:T89"/>
  <sheetViews>
    <sheetView tabSelected="1" zoomScale="70" zoomScaleNormal="70" workbookViewId="0">
      <selection activeCell="B58" sqref="B58"/>
    </sheetView>
  </sheetViews>
  <sheetFormatPr baseColWidth="10" defaultColWidth="11.44140625" defaultRowHeight="14.4" x14ac:dyDescent="0.3"/>
  <cols>
    <col min="1" max="1" width="2.5546875" style="4" customWidth="1"/>
    <col min="2" max="2" width="44" style="4" customWidth="1"/>
    <col min="3" max="16384" width="11.44140625" style="4"/>
  </cols>
  <sheetData>
    <row r="2" spans="6:20" ht="15.6" customHeight="1" x14ac:dyDescent="0.3">
      <c r="F2" s="72" t="s">
        <v>48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6:20" x14ac:dyDescent="0.3"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6:20" x14ac:dyDescent="0.3"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6:20" x14ac:dyDescent="0.3">
      <c r="F5" s="4" t="s">
        <v>110</v>
      </c>
      <c r="G5" s="4">
        <f>135*23/24+210*1/24</f>
        <v>138.125</v>
      </c>
    </row>
    <row r="6" spans="6:20" ht="4.95" hidden="1" customHeight="1" x14ac:dyDescent="0.3"/>
    <row r="7" spans="6:20" ht="4.95" hidden="1" customHeight="1" x14ac:dyDescent="0.3"/>
    <row r="8" spans="6:20" ht="4.95" hidden="1" customHeight="1" x14ac:dyDescent="0.3"/>
    <row r="9" spans="6:20" ht="4.95" hidden="1" customHeight="1" x14ac:dyDescent="0.3"/>
    <row r="10" spans="6:20" ht="4.95" hidden="1" customHeight="1" x14ac:dyDescent="0.3"/>
    <row r="11" spans="6:20" ht="4.95" hidden="1" customHeight="1" x14ac:dyDescent="0.3"/>
    <row r="12" spans="6:20" ht="4.95" hidden="1" customHeight="1" x14ac:dyDescent="0.3"/>
    <row r="13" spans="6:20" ht="4.95" hidden="1" customHeight="1" x14ac:dyDescent="0.3"/>
    <row r="14" spans="6:20" ht="4.95" hidden="1" customHeight="1" x14ac:dyDescent="0.3"/>
    <row r="15" spans="6:20" ht="4.95" hidden="1" customHeight="1" x14ac:dyDescent="0.3"/>
    <row r="16" spans="6:20" ht="4.95" hidden="1" customHeight="1" x14ac:dyDescent="0.3"/>
    <row r="17" spans="2:20" ht="4.95" hidden="1" customHeight="1" x14ac:dyDescent="0.3"/>
    <row r="18" spans="2:20" ht="4.95" hidden="1" customHeight="1" x14ac:dyDescent="0.3"/>
    <row r="19" spans="2:20" ht="4.95" hidden="1" customHeight="1" x14ac:dyDescent="0.3"/>
    <row r="20" spans="2:20" ht="4.95" hidden="1" customHeight="1" x14ac:dyDescent="0.3"/>
    <row r="21" spans="2:20" ht="4.95" hidden="1" customHeight="1" x14ac:dyDescent="0.3"/>
    <row r="22" spans="2:20" ht="4.95" hidden="1" customHeight="1" x14ac:dyDescent="0.3"/>
    <row r="23" spans="2:20" ht="15" thickBot="1" x14ac:dyDescent="0.35"/>
    <row r="24" spans="2:20" ht="75" customHeight="1" thickTop="1" thickBot="1" x14ac:dyDescent="0.35">
      <c r="B24" s="75" t="s">
        <v>113</v>
      </c>
      <c r="C24" s="77" t="s">
        <v>114</v>
      </c>
      <c r="D24" s="78"/>
      <c r="E24" s="79"/>
      <c r="F24" s="1" t="s">
        <v>0</v>
      </c>
      <c r="G24" s="1" t="s">
        <v>1</v>
      </c>
      <c r="H24" s="77" t="s">
        <v>115</v>
      </c>
      <c r="I24" s="78"/>
      <c r="J24" s="78"/>
      <c r="K24" s="78"/>
      <c r="L24" s="78"/>
      <c r="M24" s="78"/>
      <c r="N24" s="79"/>
      <c r="O24" s="77" t="s">
        <v>116</v>
      </c>
      <c r="P24" s="78"/>
      <c r="Q24" s="78"/>
      <c r="R24" s="79"/>
      <c r="S24" s="73" t="s">
        <v>117</v>
      </c>
      <c r="T24" s="1" t="s">
        <v>118</v>
      </c>
    </row>
    <row r="25" spans="2:20" ht="15.6" thickTop="1" thickBot="1" x14ac:dyDescent="0.35">
      <c r="B25" s="76"/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17</v>
      </c>
      <c r="S25" s="74"/>
      <c r="T25" s="2" t="s">
        <v>18</v>
      </c>
    </row>
    <row r="26" spans="2:20" ht="15.6" thickTop="1" thickBot="1" x14ac:dyDescent="0.35">
      <c r="B26" s="11" t="s">
        <v>112</v>
      </c>
      <c r="C26" s="9">
        <f>'Declared Unit Flair325'!C26/'Functional Unit Flair325'!$G$5</f>
        <v>1.6236093393665159</v>
      </c>
      <c r="D26" s="9">
        <f>'Declared Unit Flair325'!D26/'Functional Unit Flair325'!$G$5</f>
        <v>1.1145913484162896E-2</v>
      </c>
      <c r="E26" s="9">
        <f>'Declared Unit Flair325'!E26/'Functional Unit Flair325'!$G$5</f>
        <v>0.28568034751131222</v>
      </c>
      <c r="F26" s="9">
        <f>'Declared Unit Flair325'!F26/'Functional Unit Flair325'!$G$5</f>
        <v>6.1534811945701352E-2</v>
      </c>
      <c r="G26" s="9">
        <f>'Declared Unit Flair325'!G26/'Functional Unit Flair325'!$G$5</f>
        <v>3.8896100633484162E-4</v>
      </c>
      <c r="H26" s="9">
        <f>'Declared Unit Flair325'!H26/'Functional Unit Flair325'!$G$5</f>
        <v>5.9103043619909501E-3</v>
      </c>
      <c r="I26" s="9">
        <f>'Declared Unit Flair325'!I26/'Functional Unit Flair325'!$G$5</f>
        <v>0.24112841266968324</v>
      </c>
      <c r="J26" s="9">
        <f>'Declared Unit Flair325'!J26/'Functional Unit Flair325'!$G$5</f>
        <v>0</v>
      </c>
      <c r="K26" s="9">
        <f>'Declared Unit Flair325'!K26/'Functional Unit Flair325'!$G$5</f>
        <v>0</v>
      </c>
      <c r="L26" s="9">
        <f>'Declared Unit Flair325'!L26/'Functional Unit Flair325'!$G$5</f>
        <v>0</v>
      </c>
      <c r="M26" s="9">
        <f>'Declared Unit Flair325'!M26/'Functional Unit Flair325'!$G$5</f>
        <v>2.3387517828054301</v>
      </c>
      <c r="N26" s="9">
        <f>'Declared Unit Flair325'!N26/'Functional Unit Flair325'!$G$5</f>
        <v>0</v>
      </c>
      <c r="O26" s="9">
        <f>'Declared Unit Flair325'!O26/'Functional Unit Flair325'!$G$5</f>
        <v>0</v>
      </c>
      <c r="P26" s="9">
        <f>'Declared Unit Flair325'!P26/'Functional Unit Flair325'!$G$5</f>
        <v>3.8488886877828051E-3</v>
      </c>
      <c r="Q26" s="9">
        <f>'Declared Unit Flair325'!Q26/'Functional Unit Flair325'!$G$5</f>
        <v>9.549801266968326E-2</v>
      </c>
      <c r="R26" s="9">
        <f>'Declared Unit Flair325'!R26/'Functional Unit Flair325'!$G$5</f>
        <v>0.11557525429864253</v>
      </c>
      <c r="S26" s="10">
        <f>SUM(C26:R26)</f>
        <v>4.7830720288072399</v>
      </c>
      <c r="T26" s="9" t="s">
        <v>146</v>
      </c>
    </row>
    <row r="27" spans="2:20" ht="15.6" thickTop="1" thickBot="1" x14ac:dyDescent="0.35">
      <c r="B27" s="11" t="s">
        <v>120</v>
      </c>
      <c r="C27" s="9">
        <f>'Declared Unit Flair325'!C27/'Functional Unit Flair325'!$G$5</f>
        <v>1.1962806153846154E-7</v>
      </c>
      <c r="D27" s="9">
        <f>'Declared Unit Flair325'!D27/'Functional Unit Flair325'!$G$5</f>
        <v>2.0563021900452489E-9</v>
      </c>
      <c r="E27" s="9">
        <f>'Declared Unit Flair325'!E27/'Functional Unit Flair325'!$G$5</f>
        <v>2.0921388597285068E-8</v>
      </c>
      <c r="F27" s="9">
        <f>'Declared Unit Flair325'!F27/'Functional Unit Flair325'!$G$5</f>
        <v>1.1352516199095023E-8</v>
      </c>
      <c r="G27" s="9">
        <f>'Declared Unit Flair325'!G27/'Functional Unit Flair325'!$G$5</f>
        <v>9.2165024434389142E-11</v>
      </c>
      <c r="H27" s="9">
        <f>'Declared Unit Flair325'!H27/'Functional Unit Flair325'!$G$5</f>
        <v>6.1035056651583711E-10</v>
      </c>
      <c r="I27" s="9">
        <f>'Declared Unit Flair325'!I27/'Functional Unit Flair325'!$G$5</f>
        <v>8.8587692307692305E-9</v>
      </c>
      <c r="J27" s="9">
        <f>'Declared Unit Flair325'!J27/'Functional Unit Flair325'!$G$5</f>
        <v>0</v>
      </c>
      <c r="K27" s="9">
        <f>'Declared Unit Flair325'!K27/'Functional Unit Flair325'!$G$5</f>
        <v>0</v>
      </c>
      <c r="L27" s="9">
        <f>'Declared Unit Flair325'!L27/'Functional Unit Flair325'!$G$5</f>
        <v>0</v>
      </c>
      <c r="M27" s="9">
        <f>'Declared Unit Flair325'!M27/'Functional Unit Flair325'!$G$5</f>
        <v>2.575993556561086E-6</v>
      </c>
      <c r="N27" s="9">
        <f>'Declared Unit Flair325'!N27/'Functional Unit Flair325'!$G$5</f>
        <v>0</v>
      </c>
      <c r="O27" s="9">
        <f>'Declared Unit Flair325'!O27/'Functional Unit Flair325'!$G$5</f>
        <v>0</v>
      </c>
      <c r="P27" s="9">
        <f>'Declared Unit Flair325'!P27/'Functional Unit Flair325'!$G$5</f>
        <v>7.1007891402714938E-10</v>
      </c>
      <c r="Q27" s="9">
        <f>'Declared Unit Flair325'!Q27/'Functional Unit Flair325'!$G$5</f>
        <v>5.5132952036199102E-10</v>
      </c>
      <c r="R27" s="9">
        <f>'Declared Unit Flair325'!R27/'Functional Unit Flair325'!$G$5</f>
        <v>1.8960764524886877E-10</v>
      </c>
      <c r="S27" s="10">
        <f t="shared" ref="S27:S33" si="0">SUM(C27:R27)</f>
        <v>2.7409641259873303E-6</v>
      </c>
      <c r="T27" s="9" t="s">
        <v>146</v>
      </c>
    </row>
    <row r="28" spans="2:20" ht="15.6" thickTop="1" thickBot="1" x14ac:dyDescent="0.35">
      <c r="B28" s="11" t="s">
        <v>121</v>
      </c>
      <c r="C28" s="9">
        <f>'Declared Unit Flair325'!C28/'Functional Unit Flair325'!$G$5</f>
        <v>1.3111510588235294E-2</v>
      </c>
      <c r="D28" s="9">
        <f>'Declared Unit Flair325'!D28/'Functional Unit Flair325'!$G$5</f>
        <v>2.9792688506787335E-5</v>
      </c>
      <c r="E28" s="9">
        <f>'Declared Unit Flair325'!E28/'Functional Unit Flair325'!$G$5</f>
        <v>7.9643062443438917E-4</v>
      </c>
      <c r="F28" s="9">
        <f>'Declared Unit Flair325'!F28/'Functional Unit Flair325'!$G$5</f>
        <v>1.6448068054298644E-4</v>
      </c>
      <c r="G28" s="9">
        <f>'Declared Unit Flair325'!G28/'Functional Unit Flair325'!$G$5</f>
        <v>1.420054298642534E-6</v>
      </c>
      <c r="H28" s="9">
        <f>'Declared Unit Flair325'!H28/'Functional Unit Flair325'!$G$5</f>
        <v>1.0645523257918552E-4</v>
      </c>
      <c r="I28" s="9">
        <f>'Declared Unit Flair325'!I28/'Functional Unit Flair325'!$G$5</f>
        <v>6.2410343529411768E-4</v>
      </c>
      <c r="J28" s="9">
        <f>'Declared Unit Flair325'!J28/'Functional Unit Flair325'!$G$5</f>
        <v>0</v>
      </c>
      <c r="K28" s="9">
        <f>'Declared Unit Flair325'!K28/'Functional Unit Flair325'!$G$5</f>
        <v>0</v>
      </c>
      <c r="L28" s="9">
        <f>'Declared Unit Flair325'!L28/'Functional Unit Flair325'!$G$5</f>
        <v>0</v>
      </c>
      <c r="M28" s="9">
        <f>'Declared Unit Flair325'!M28/'Functional Unit Flair325'!$G$5</f>
        <v>7.1878397828054295E-3</v>
      </c>
      <c r="N28" s="9">
        <f>'Declared Unit Flair325'!N28/'Functional Unit Flair325'!$G$5</f>
        <v>0</v>
      </c>
      <c r="O28" s="9">
        <f>'Declared Unit Flair325'!O28/'Functional Unit Flair325'!$G$5</f>
        <v>0</v>
      </c>
      <c r="P28" s="9">
        <f>'Declared Unit Flair325'!P28/'Functional Unit Flair325'!$G$5</f>
        <v>1.0287962352941177E-5</v>
      </c>
      <c r="Q28" s="9">
        <f>'Declared Unit Flair325'!Q28/'Functional Unit Flair325'!$G$5</f>
        <v>2.3274108235294118E-5</v>
      </c>
      <c r="R28" s="9">
        <f>'Declared Unit Flair325'!R28/'Functional Unit Flair325'!$G$5</f>
        <v>1.7203937737556562E-5</v>
      </c>
      <c r="S28" s="10">
        <f t="shared" si="0"/>
        <v>2.2072799095022622E-2</v>
      </c>
      <c r="T28" s="9" t="s">
        <v>146</v>
      </c>
    </row>
    <row r="29" spans="2:20" ht="16.2" thickTop="1" thickBot="1" x14ac:dyDescent="0.35">
      <c r="B29" s="11" t="s">
        <v>122</v>
      </c>
      <c r="C29" s="9">
        <f>'Declared Unit Flair325'!C29/'Functional Unit Flair325'!$G$5</f>
        <v>1.7679929773755656E-3</v>
      </c>
      <c r="D29" s="9">
        <f>'Declared Unit Flair325'!D29/'Functional Unit Flair325'!$G$5</f>
        <v>5.1254615022624436E-6</v>
      </c>
      <c r="E29" s="9">
        <f>'Declared Unit Flair325'!E29/'Functional Unit Flair325'!$G$5</f>
        <v>1.7893315475113122E-4</v>
      </c>
      <c r="F29" s="9">
        <f>'Declared Unit Flair325'!F29/'Functional Unit Flair325'!$G$5</f>
        <v>2.8296855746606333E-5</v>
      </c>
      <c r="G29" s="9">
        <f>'Declared Unit Flair325'!G29/'Functional Unit Flair325'!$G$5</f>
        <v>5.1368990407239819E-7</v>
      </c>
      <c r="H29" s="9">
        <f>'Declared Unit Flair325'!H29/'Functional Unit Flair325'!$G$5</f>
        <v>4.5669898280542988E-4</v>
      </c>
      <c r="I29" s="9">
        <f>'Declared Unit Flair325'!I29/'Functional Unit Flair325'!$G$5</f>
        <v>8.6983203619909498E-5</v>
      </c>
      <c r="J29" s="9">
        <f>'Declared Unit Flair325'!J29/'Functional Unit Flair325'!$G$5</f>
        <v>0</v>
      </c>
      <c r="K29" s="9">
        <f>'Declared Unit Flair325'!K29/'Functional Unit Flair325'!$G$5</f>
        <v>0</v>
      </c>
      <c r="L29" s="9">
        <f>'Declared Unit Flair325'!L29/'Functional Unit Flair325'!$G$5</f>
        <v>0</v>
      </c>
      <c r="M29" s="9">
        <f>'Declared Unit Flair325'!M29/'Functional Unit Flair325'!$G$5</f>
        <v>9.4926009049773751E-4</v>
      </c>
      <c r="N29" s="9">
        <f>'Declared Unit Flair325'!N29/'Functional Unit Flair325'!$G$5</f>
        <v>0</v>
      </c>
      <c r="O29" s="9">
        <f>'Declared Unit Flair325'!O29/'Functional Unit Flair325'!$G$5</f>
        <v>0</v>
      </c>
      <c r="P29" s="9">
        <f>'Declared Unit Flair325'!P29/'Functional Unit Flair325'!$G$5</f>
        <v>1.7699160180995474E-6</v>
      </c>
      <c r="Q29" s="9">
        <f>'Declared Unit Flair325'!Q29/'Functional Unit Flair325'!$G$5</f>
        <v>5.804468995475113E-6</v>
      </c>
      <c r="R29" s="9">
        <f>'Declared Unit Flair325'!R29/'Functional Unit Flair325'!$G$5</f>
        <v>9.0306048868778282E-6</v>
      </c>
      <c r="S29" s="10">
        <f t="shared" si="0"/>
        <v>3.4904094061031675E-3</v>
      </c>
      <c r="T29" s="9" t="s">
        <v>146</v>
      </c>
    </row>
    <row r="30" spans="2:20" ht="15.6" thickTop="1" thickBot="1" x14ac:dyDescent="0.35">
      <c r="B30" s="11" t="s">
        <v>123</v>
      </c>
      <c r="C30" s="9">
        <f>'Declared Unit Flair325'!C30/'Functional Unit Flair325'!$G$5</f>
        <v>1.3199292669683258E-3</v>
      </c>
      <c r="D30" s="9">
        <f>'Declared Unit Flair325'!D30/'Functional Unit Flair325'!$G$5</f>
        <v>3.3433861357466064E-6</v>
      </c>
      <c r="E30" s="9">
        <f>'Declared Unit Flair325'!E30/'Functional Unit Flair325'!$G$5</f>
        <v>9.5724619004524891E-5</v>
      </c>
      <c r="F30" s="9">
        <f>'Declared Unit Flair325'!F30/'Functional Unit Flair325'!$G$5</f>
        <v>1.8458302262443439E-5</v>
      </c>
      <c r="G30" s="9">
        <f>'Declared Unit Flair325'!G30/'Functional Unit Flair325'!$G$5</f>
        <v>2.4090709140271492E-7</v>
      </c>
      <c r="H30" s="9">
        <f>'Declared Unit Flair325'!H30/'Functional Unit Flair325'!$G$5</f>
        <v>3.8132473484162896E-6</v>
      </c>
      <c r="I30" s="9">
        <f>'Declared Unit Flair325'!I30/'Functional Unit Flair325'!$G$5</f>
        <v>1.5235013936651582E-4</v>
      </c>
      <c r="J30" s="9">
        <f>'Declared Unit Flair325'!J30/'Functional Unit Flair325'!$G$5</f>
        <v>0</v>
      </c>
      <c r="K30" s="9">
        <f>'Declared Unit Flair325'!K30/'Functional Unit Flair325'!$G$5</f>
        <v>0</v>
      </c>
      <c r="L30" s="9">
        <f>'Declared Unit Flair325'!L30/'Functional Unit Flair325'!$G$5</f>
        <v>0</v>
      </c>
      <c r="M30" s="9">
        <f>'Declared Unit Flair325'!M30/'Functional Unit Flair325'!$G$5</f>
        <v>6.2178117647058821E-4</v>
      </c>
      <c r="N30" s="9">
        <f>'Declared Unit Flair325'!N30/'Functional Unit Flair325'!$G$5</f>
        <v>0</v>
      </c>
      <c r="O30" s="9">
        <f>'Declared Unit Flair325'!O30/'Functional Unit Flair325'!$G$5</f>
        <v>0</v>
      </c>
      <c r="P30" s="9">
        <f>'Declared Unit Flair325'!P30/'Functional Unit Flair325'!$G$5</f>
        <v>1.154532633484163E-6</v>
      </c>
      <c r="Q30" s="9">
        <f>'Declared Unit Flair325'!Q30/'Functional Unit Flair325'!$G$5</f>
        <v>1.7860247601809957E-6</v>
      </c>
      <c r="R30" s="9">
        <f>'Declared Unit Flair325'!R30/'Functional Unit Flair325'!$G$5</f>
        <v>2.7995197104072396E-6</v>
      </c>
      <c r="S30" s="10">
        <f t="shared" si="0"/>
        <v>2.2213811217520365E-3</v>
      </c>
      <c r="T30" s="9" t="s">
        <v>146</v>
      </c>
    </row>
    <row r="31" spans="2:20" ht="25.2" thickTop="1" thickBot="1" x14ac:dyDescent="0.35">
      <c r="B31" s="11" t="s">
        <v>124</v>
      </c>
      <c r="C31" s="9">
        <f>'Declared Unit Flair325'!C31/'Functional Unit Flair325'!$G$5</f>
        <v>8.5273042533936649E-4</v>
      </c>
      <c r="D31" s="9">
        <f>'Declared Unit Flair325'!D31/'Functional Unit Flair325'!$G$5</f>
        <v>8.1338005429864263E-10</v>
      </c>
      <c r="E31" s="9">
        <f>'Declared Unit Flair325'!E31/'Functional Unit Flair325'!$G$5</f>
        <v>4.732198805429864E-5</v>
      </c>
      <c r="F31" s="9">
        <f>'Declared Unit Flair325'!F31/'Functional Unit Flair325'!$G$5</f>
        <v>4.4905416832579188E-9</v>
      </c>
      <c r="G31" s="9">
        <f>'Declared Unit Flair325'!G31/'Functional Unit Flair325'!$G$5</f>
        <v>5.303798226244344E-10</v>
      </c>
      <c r="H31" s="9">
        <f>'Declared Unit Flair325'!H31/'Functional Unit Flair325'!$G$5</f>
        <v>7.8230971945701362E-9</v>
      </c>
      <c r="I31" s="9">
        <f>'Declared Unit Flair325'!I31/'Functional Unit Flair325'!$G$5</f>
        <v>2.9211374479638007E-7</v>
      </c>
      <c r="J31" s="9">
        <f>'Declared Unit Flair325'!J31/'Functional Unit Flair325'!$G$5</f>
        <v>0</v>
      </c>
      <c r="K31" s="9">
        <f>'Declared Unit Flair325'!K31/'Functional Unit Flair325'!$G$5</f>
        <v>0</v>
      </c>
      <c r="L31" s="9">
        <f>'Declared Unit Flair325'!L31/'Functional Unit Flair325'!$G$5</f>
        <v>0</v>
      </c>
      <c r="M31" s="9">
        <f>'Declared Unit Flair325'!M31/'Functional Unit Flair325'!$G$5</f>
        <v>4.4007776289592767E-6</v>
      </c>
      <c r="N31" s="9">
        <f>'Declared Unit Flair325'!N31/'Functional Unit Flair325'!$G$5</f>
        <v>0</v>
      </c>
      <c r="O31" s="9">
        <f>'Declared Unit Flair325'!O31/'Functional Unit Flair325'!$G$5</f>
        <v>0</v>
      </c>
      <c r="P31" s="9">
        <f>'Declared Unit Flair325'!P31/'Functional Unit Flair325'!$G$5</f>
        <v>2.8087507692307689E-10</v>
      </c>
      <c r="Q31" s="9">
        <f>'Declared Unit Flair325'!Q31/'Functional Unit Flair325'!$G$5</f>
        <v>1.5087927601809953E-8</v>
      </c>
      <c r="R31" s="9">
        <f>'Declared Unit Flair325'!R31/'Functional Unit Flair325'!$G$5</f>
        <v>1.4237647782805428E-8</v>
      </c>
      <c r="S31" s="10">
        <f t="shared" si="0"/>
        <v>9.0478856861663719E-4</v>
      </c>
      <c r="T31" s="9" t="s">
        <v>146</v>
      </c>
    </row>
    <row r="32" spans="2:20" ht="15.6" thickTop="1" thickBot="1" x14ac:dyDescent="0.35">
      <c r="B32" s="11" t="s">
        <v>125</v>
      </c>
      <c r="C32" s="9">
        <f>'Declared Unit Flair325'!C32/'Functional Unit Flair325'!$G$5</f>
        <v>28.141594352941176</v>
      </c>
      <c r="D32" s="9">
        <f>'Declared Unit Flair325'!D32/'Functional Unit Flair325'!$G$5</f>
        <v>0.15911634490497739</v>
      </c>
      <c r="E32" s="9">
        <f>'Declared Unit Flair325'!E32/'Functional Unit Flair325'!$G$5</f>
        <v>4.760115960180995</v>
      </c>
      <c r="F32" s="9">
        <f>'Declared Unit Flair325'!F32/'Functional Unit Flair325'!$G$5</f>
        <v>0.87845598305882344</v>
      </c>
      <c r="G32" s="9">
        <f>'Declared Unit Flair325'!G32/'Functional Unit Flair325'!$G$5</f>
        <v>-0.2848752658823529</v>
      </c>
      <c r="H32" s="9">
        <f>'Declared Unit Flair325'!H32/'Functional Unit Flair325'!$G$5</f>
        <v>9.0742911855203612E-2</v>
      </c>
      <c r="I32" s="9">
        <f>'Declared Unit Flair325'!I32/'Functional Unit Flair325'!$G$5</f>
        <v>3.8854113954751135</v>
      </c>
      <c r="J32" s="9">
        <f>'Declared Unit Flair325'!J32/'Functional Unit Flair325'!$G$5</f>
        <v>0</v>
      </c>
      <c r="K32" s="9">
        <f>'Declared Unit Flair325'!K32/'Functional Unit Flair325'!$G$5</f>
        <v>0</v>
      </c>
      <c r="L32" s="9">
        <f>'Declared Unit Flair325'!L32/'Functional Unit Flair325'!$G$5</f>
        <v>0</v>
      </c>
      <c r="M32" s="9">
        <f>'Declared Unit Flair325'!M32/'Functional Unit Flair325'!$G$5</f>
        <v>368.82927999999998</v>
      </c>
      <c r="N32" s="9">
        <f>'Declared Unit Flair325'!N32/'Functional Unit Flair325'!$G$5</f>
        <v>0</v>
      </c>
      <c r="O32" s="9">
        <f>'Declared Unit Flair325'!O32/'Functional Unit Flair325'!$G$5</f>
        <v>0</v>
      </c>
      <c r="P32" s="9">
        <f>'Declared Unit Flair325'!P32/'Functional Unit Flair325'!$G$5</f>
        <v>5.4945795504072401E-2</v>
      </c>
      <c r="Q32" s="9">
        <f>'Declared Unit Flair325'!Q32/'Functional Unit Flair325'!$G$5</f>
        <v>-1.2406040006515837</v>
      </c>
      <c r="R32" s="9">
        <f>'Declared Unit Flair325'!R32/'Functional Unit Flair325'!$G$5</f>
        <v>1.9374587974660632E-2</v>
      </c>
      <c r="S32" s="10">
        <f t="shared" si="0"/>
        <v>405.29355806536108</v>
      </c>
      <c r="T32" s="9" t="s">
        <v>146</v>
      </c>
    </row>
    <row r="33" spans="2:20" ht="15.6" thickTop="1" thickBot="1" x14ac:dyDescent="0.35">
      <c r="B33" s="11" t="s">
        <v>126</v>
      </c>
      <c r="C33" s="9">
        <f>'Declared Unit Flair325'!C33/'Functional Unit Flair325'!$G$5</f>
        <v>1.8999350588235292E-2</v>
      </c>
      <c r="D33" s="9">
        <f>'Declared Unit Flair325'!D33/'Functional Unit Flair325'!$G$5</f>
        <v>2.2137270588235297E-7</v>
      </c>
      <c r="E33" s="9">
        <f>'Declared Unit Flair325'!E33/'Functional Unit Flair325'!$G$5</f>
        <v>2.447472E-3</v>
      </c>
      <c r="F33" s="9">
        <f>'Declared Unit Flair325'!F33/'Functional Unit Flair325'!$G$5</f>
        <v>1.222163402714932E-6</v>
      </c>
      <c r="G33" s="9">
        <f>'Declared Unit Flair325'!G33/'Functional Unit Flair325'!$G$5</f>
        <v>3.2122774298642535E-6</v>
      </c>
      <c r="H33" s="9">
        <f>'Declared Unit Flair325'!H33/'Functional Unit Flair325'!$G$5</f>
        <v>-3.3159707511312218E-2</v>
      </c>
      <c r="I33" s="9">
        <f>'Declared Unit Flair325'!I33/'Functional Unit Flair325'!$G$5</f>
        <v>2.6374527420814477E-3</v>
      </c>
      <c r="J33" s="9">
        <f>'Declared Unit Flair325'!J33/'Functional Unit Flair325'!$G$5</f>
        <v>0</v>
      </c>
      <c r="K33" s="9">
        <f>'Declared Unit Flair325'!K33/'Functional Unit Flair325'!$G$5</f>
        <v>0</v>
      </c>
      <c r="L33" s="9">
        <f>'Declared Unit Flair325'!L33/'Functional Unit Flair325'!$G$5</f>
        <v>0</v>
      </c>
      <c r="M33" s="9">
        <f>'Declared Unit Flair325'!M33/'Functional Unit Flair325'!$G$5</f>
        <v>9.5699424434389141E-2</v>
      </c>
      <c r="N33" s="9">
        <f>'Declared Unit Flair325'!N33/'Functional Unit Flair325'!$G$5</f>
        <v>0</v>
      </c>
      <c r="O33" s="9">
        <f>'Declared Unit Flair325'!O33/'Functional Unit Flair325'!$G$5</f>
        <v>0</v>
      </c>
      <c r="P33" s="9">
        <f>'Declared Unit Flair325'!P33/'Functional Unit Flair325'!$G$5</f>
        <v>7.6444061538461534E-8</v>
      </c>
      <c r="Q33" s="9">
        <f>'Declared Unit Flair325'!Q33/'Functional Unit Flair325'!$G$5</f>
        <v>4.8620280904977378E-5</v>
      </c>
      <c r="R33" s="9">
        <f>'Declared Unit Flair325'!R33/'Functional Unit Flair325'!$G$5</f>
        <v>1.0404146968325792E-5</v>
      </c>
      <c r="S33" s="10">
        <f t="shared" si="0"/>
        <v>8.6687748938866965E-2</v>
      </c>
      <c r="T33" s="9" t="s">
        <v>146</v>
      </c>
    </row>
    <row r="34" spans="2:20" ht="75" customHeight="1" thickTop="1" thickBot="1" x14ac:dyDescent="0.35">
      <c r="B34" s="80" t="s">
        <v>119</v>
      </c>
      <c r="C34" s="77" t="s">
        <v>114</v>
      </c>
      <c r="D34" s="78"/>
      <c r="E34" s="79"/>
      <c r="F34" s="1" t="s">
        <v>0</v>
      </c>
      <c r="G34" s="1" t="s">
        <v>1</v>
      </c>
      <c r="H34" s="77" t="s">
        <v>115</v>
      </c>
      <c r="I34" s="78"/>
      <c r="J34" s="78"/>
      <c r="K34" s="78"/>
      <c r="L34" s="78"/>
      <c r="M34" s="78"/>
      <c r="N34" s="79"/>
      <c r="O34" s="77" t="s">
        <v>116</v>
      </c>
      <c r="P34" s="78"/>
      <c r="Q34" s="78"/>
      <c r="R34" s="79"/>
      <c r="S34" s="73" t="s">
        <v>117</v>
      </c>
      <c r="T34" s="1" t="s">
        <v>118</v>
      </c>
    </row>
    <row r="35" spans="2:20" ht="15.6" thickTop="1" thickBot="1" x14ac:dyDescent="0.35">
      <c r="B35" s="80"/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74"/>
      <c r="T35" s="2" t="s">
        <v>18</v>
      </c>
    </row>
    <row r="36" spans="2:20" ht="15.6" thickTop="1" thickBot="1" x14ac:dyDescent="0.35">
      <c r="B36" s="11" t="s">
        <v>127</v>
      </c>
      <c r="C36" s="9">
        <f>'Declared Unit Flair325'!C36/'Functional Unit Flair325'!$G$5</f>
        <v>22.788824615384616</v>
      </c>
      <c r="D36" s="9">
        <f>'Declared Unit Flair325'!D36/'Functional Unit Flair325'!$G$5</f>
        <v>0.15854984977375566</v>
      </c>
      <c r="E36" s="9">
        <f>'Declared Unit Flair325'!E36/'Functional Unit Flair325'!$G$5</f>
        <v>3.8293467511312222</v>
      </c>
      <c r="F36" s="9">
        <f>'Declared Unit Flair325'!F36/'Functional Unit Flair325'!$G$5</f>
        <v>0.87532843438914032</v>
      </c>
      <c r="G36" s="9">
        <f>'Declared Unit Flair325'!G36/'Functional Unit Flair325'!$G$5</f>
        <v>5.0437796199095022E-3</v>
      </c>
      <c r="H36" s="9">
        <f>'Declared Unit Flair325'!H36/'Functional Unit Flair325'!$G$5</f>
        <v>4.3591974660633484E-2</v>
      </c>
      <c r="I36" s="9">
        <f>'Declared Unit Flair325'!I36/'Functional Unit Flair325'!$G$5</f>
        <v>3.451118479638009</v>
      </c>
      <c r="J36" s="9">
        <f>'Declared Unit Flair325'!J36/'Functional Unit Flair325'!$G$5</f>
        <v>0</v>
      </c>
      <c r="K36" s="9">
        <f>'Declared Unit Flair325'!K36/'Functional Unit Flair325'!$G$5</f>
        <v>0</v>
      </c>
      <c r="L36" s="9">
        <f>'Declared Unit Flair325'!L36/'Functional Unit Flair325'!$G$5</f>
        <v>0</v>
      </c>
      <c r="M36" s="9">
        <f>'Declared Unit Flair325'!M36/'Functional Unit Flair325'!$G$5</f>
        <v>28.147848687782805</v>
      </c>
      <c r="N36" s="9">
        <f>'Declared Unit Flair325'!N36/'Functional Unit Flair325'!$G$5</f>
        <v>0</v>
      </c>
      <c r="O36" s="9">
        <f>'Declared Unit Flair325'!O36/'Functional Unit Flair325'!$G$5</f>
        <v>0</v>
      </c>
      <c r="P36" s="9">
        <f>'Declared Unit Flair325'!P36/'Functional Unit Flair325'!$G$5</f>
        <v>5.4750175565610862E-2</v>
      </c>
      <c r="Q36" s="9">
        <f>'Declared Unit Flair325'!Q36/'Functional Unit Flair325'!$G$5</f>
        <v>4.2911189140271491E-2</v>
      </c>
      <c r="R36" s="9">
        <f>'Declared Unit Flair325'!R36/'Functional Unit Flair325'!$G$5</f>
        <v>1.8574449954751132E-2</v>
      </c>
      <c r="S36" s="10">
        <f t="shared" ref="S36:S54" si="1">SUM(C36:R36)</f>
        <v>59.415888387040717</v>
      </c>
      <c r="T36" s="9" t="s">
        <v>146</v>
      </c>
    </row>
    <row r="37" spans="2:20" ht="15.6" thickTop="1" thickBot="1" x14ac:dyDescent="0.35">
      <c r="B37" s="11" t="s">
        <v>128</v>
      </c>
      <c r="C37" s="9">
        <f>'Declared Unit Flair325'!C37/'Functional Unit Flair325'!$G$5</f>
        <v>0.92793744796380084</v>
      </c>
      <c r="D37" s="9">
        <f>'Declared Unit Flair325'!D37/'Functional Unit Flair325'!$G$5</f>
        <v>3.2160802171945701E-3</v>
      </c>
      <c r="E37" s="9">
        <f>'Declared Unit Flair325'!E37/'Functional Unit Flair325'!$G$5</f>
        <v>0.12293881628959277</v>
      </c>
      <c r="F37" s="9">
        <f>'Declared Unit Flair325'!F37/'Functional Unit Flair325'!$G$5</f>
        <v>1.7755466425339365E-2</v>
      </c>
      <c r="G37" s="9">
        <f>'Declared Unit Flair325'!G37/'Functional Unit Flair325'!$G$5</f>
        <v>2.1301876561085974E-4</v>
      </c>
      <c r="H37" s="9">
        <f>'Declared Unit Flair325'!H37/'Functional Unit Flair325'!$G$5</f>
        <v>0.15831847963800905</v>
      </c>
      <c r="I37" s="9">
        <f>'Declared Unit Flair325'!I37/'Functional Unit Flair325'!$G$5</f>
        <v>3.6553235837104077E-2</v>
      </c>
      <c r="J37" s="9">
        <f>'Declared Unit Flair325'!J37/'Functional Unit Flair325'!$G$5</f>
        <v>0</v>
      </c>
      <c r="K37" s="9">
        <f>'Declared Unit Flair325'!K37/'Functional Unit Flair325'!$G$5</f>
        <v>0</v>
      </c>
      <c r="L37" s="9">
        <f>'Declared Unit Flair325'!L37/'Functional Unit Flair325'!$G$5</f>
        <v>0</v>
      </c>
      <c r="M37" s="9">
        <f>'Declared Unit Flair325'!M37/'Functional Unit Flair325'!$G$5</f>
        <v>0.34439937013574662</v>
      </c>
      <c r="N37" s="9">
        <f>'Declared Unit Flair325'!N37/'Functional Unit Flair325'!$G$5</f>
        <v>0</v>
      </c>
      <c r="O37" s="9">
        <f>'Declared Unit Flair325'!O37/'Functional Unit Flair325'!$G$5</f>
        <v>0</v>
      </c>
      <c r="P37" s="9">
        <f>'Declared Unit Flair325'!P37/'Functional Unit Flair325'!$G$5</f>
        <v>1.1105715837104071E-3</v>
      </c>
      <c r="Q37" s="9">
        <f>'Declared Unit Flair325'!Q37/'Functional Unit Flair325'!$G$5</f>
        <v>2.0972207058823529E-2</v>
      </c>
      <c r="R37" s="9">
        <f>'Declared Unit Flair325'!R37/'Functional Unit Flair325'!$G$5</f>
        <v>1.2843820452488688E-2</v>
      </c>
      <c r="S37" s="10">
        <f t="shared" si="1"/>
        <v>1.6462585143674209</v>
      </c>
      <c r="T37" s="9" t="s">
        <v>146</v>
      </c>
    </row>
    <row r="38" spans="2:20" ht="15.6" thickTop="1" thickBot="1" x14ac:dyDescent="0.35">
      <c r="B38" s="11" t="s">
        <v>129</v>
      </c>
      <c r="C38" s="9">
        <f>'Declared Unit Flair325'!C38/'Functional Unit Flair325'!$G$5</f>
        <v>456.41583348416287</v>
      </c>
      <c r="D38" s="9">
        <f>'Declared Unit Flair325'!D38/'Functional Unit Flair325'!$G$5</f>
        <v>0.76486624434389139</v>
      </c>
      <c r="E38" s="9">
        <f>'Declared Unit Flair325'!E38/'Functional Unit Flair325'!$G$5</f>
        <v>35.062221900452485</v>
      </c>
      <c r="F38" s="9">
        <f>'Declared Unit Flair325'!F38/'Functional Unit Flair325'!$G$5</f>
        <v>4.2227047239819004</v>
      </c>
      <c r="G38" s="9">
        <f>'Declared Unit Flair325'!G38/'Functional Unit Flair325'!$G$5</f>
        <v>2.9705526877828056E-2</v>
      </c>
      <c r="H38" s="9">
        <f>'Declared Unit Flair325'!H38/'Functional Unit Flair325'!$G$5</f>
        <v>0.98170866968325798</v>
      </c>
      <c r="I38" s="9">
        <f>'Declared Unit Flair325'!I38/'Functional Unit Flair325'!$G$5</f>
        <v>12.364867330316743</v>
      </c>
      <c r="J38" s="9">
        <f>'Declared Unit Flair325'!J38/'Functional Unit Flair325'!$G$5</f>
        <v>0</v>
      </c>
      <c r="K38" s="9">
        <f>'Declared Unit Flair325'!K38/'Functional Unit Flair325'!$G$5</f>
        <v>0</v>
      </c>
      <c r="L38" s="9">
        <f>'Declared Unit Flair325'!L38/'Functional Unit Flair325'!$G$5</f>
        <v>0</v>
      </c>
      <c r="M38" s="9">
        <f>'Declared Unit Flair325'!M38/'Functional Unit Flair325'!$G$5</f>
        <v>119.30995837104071</v>
      </c>
      <c r="N38" s="9">
        <f>'Declared Unit Flair325'!N38/'Functional Unit Flair325'!$G$5</f>
        <v>0</v>
      </c>
      <c r="O38" s="9">
        <f>'Declared Unit Flair325'!O38/'Functional Unit Flair325'!$G$5</f>
        <v>0</v>
      </c>
      <c r="P38" s="9">
        <f>'Declared Unit Flair325'!P38/'Functional Unit Flair325'!$G$5</f>
        <v>0.26412236742081446</v>
      </c>
      <c r="Q38" s="9">
        <f>'Declared Unit Flair325'!Q38/'Functional Unit Flair325'!$G$5</f>
        <v>0.91094856108597289</v>
      </c>
      <c r="R38" s="9">
        <f>'Declared Unit Flair325'!R38/'Functional Unit Flair325'!$G$5</f>
        <v>0.48702171945701356</v>
      </c>
      <c r="S38" s="10">
        <f t="shared" si="1"/>
        <v>630.81395889882356</v>
      </c>
      <c r="T38" s="9" t="s">
        <v>146</v>
      </c>
    </row>
    <row r="39" spans="2:20" ht="15.6" thickTop="1" thickBot="1" x14ac:dyDescent="0.35">
      <c r="B39" s="11" t="s">
        <v>130</v>
      </c>
      <c r="C39" s="9">
        <f>'Declared Unit Flair325'!C39/'Functional Unit Flair325'!$G$5</f>
        <v>2.0661069321266967</v>
      </c>
      <c r="D39" s="9">
        <f>'Declared Unit Flair325'!D39/'Functional Unit Flair325'!$G$5</f>
        <v>2.2229241628959277E-4</v>
      </c>
      <c r="E39" s="9">
        <f>'Declared Unit Flair325'!E39/'Functional Unit Flair325'!$G$5</f>
        <v>0.18857148959276018</v>
      </c>
      <c r="F39" s="9">
        <f>'Declared Unit Flair325'!F39/'Functional Unit Flair325'!$G$5</f>
        <v>1.2272409773755658E-3</v>
      </c>
      <c r="G39" s="9">
        <f>'Declared Unit Flair325'!G39/'Functional Unit Flair325'!$G$5</f>
        <v>2.8675848687782806E-4</v>
      </c>
      <c r="H39" s="9">
        <f>'Declared Unit Flair325'!H39/'Functional Unit Flair325'!$G$5</f>
        <v>1.3903324524886877E-2</v>
      </c>
      <c r="I39" s="9">
        <f>'Declared Unit Flair325'!I39/'Functional Unit Flair325'!$G$5</f>
        <v>0.12882830045248869</v>
      </c>
      <c r="J39" s="9">
        <f>'Declared Unit Flair325'!J39/'Functional Unit Flair325'!$G$5</f>
        <v>0</v>
      </c>
      <c r="K39" s="9">
        <f>'Declared Unit Flair325'!K39/'Functional Unit Flair325'!$G$5</f>
        <v>0</v>
      </c>
      <c r="L39" s="9">
        <f>'Declared Unit Flair325'!L39/'Functional Unit Flair325'!$G$5</f>
        <v>0</v>
      </c>
      <c r="M39" s="9">
        <f>'Declared Unit Flair325'!M39/'Functional Unit Flair325'!$G$5</f>
        <v>24.878250135746608</v>
      </c>
      <c r="N39" s="9">
        <f>'Declared Unit Flair325'!N39/'Functional Unit Flair325'!$G$5</f>
        <v>0</v>
      </c>
      <c r="O39" s="9">
        <f>'Declared Unit Flair325'!O39/'Functional Unit Flair325'!$G$5</f>
        <v>0</v>
      </c>
      <c r="P39" s="9">
        <f>'Declared Unit Flair325'!P39/'Functional Unit Flair325'!$G$5</f>
        <v>7.6761657918552028E-5</v>
      </c>
      <c r="Q39" s="9">
        <f>'Declared Unit Flair325'!Q39/'Functional Unit Flair325'!$G$5</f>
        <v>6.6011396199095029E-3</v>
      </c>
      <c r="R39" s="9">
        <f>'Declared Unit Flair325'!R39/'Functional Unit Flair325'!$G$5</f>
        <v>3.6333295203619913E-4</v>
      </c>
      <c r="S39" s="10">
        <f t="shared" si="1"/>
        <v>27.284437708553849</v>
      </c>
      <c r="T39" s="9" t="s">
        <v>146</v>
      </c>
    </row>
    <row r="40" spans="2:20" ht="15.6" thickTop="1" thickBot="1" x14ac:dyDescent="0.35">
      <c r="B40" s="11" t="s">
        <v>131</v>
      </c>
      <c r="C40" s="9">
        <f>'Declared Unit Flair325'!C40/'Functional Unit Flair325'!$G$5</f>
        <v>0</v>
      </c>
      <c r="D40" s="9">
        <f>'Declared Unit Flair325'!D40/'Functional Unit Flair325'!$G$5</f>
        <v>0</v>
      </c>
      <c r="E40" s="9">
        <f>'Declared Unit Flair325'!E40/'Functional Unit Flair325'!$G$5</f>
        <v>0.30317104072398193</v>
      </c>
      <c r="F40" s="9">
        <f>'Declared Unit Flair325'!F40/'Functional Unit Flair325'!$G$5</f>
        <v>0</v>
      </c>
      <c r="G40" s="9">
        <f>'Declared Unit Flair325'!G40/'Functional Unit Flair325'!$G$5</f>
        <v>-0.29407590950226248</v>
      </c>
      <c r="H40" s="9">
        <f>'Declared Unit Flair325'!H40/'Functional Unit Flair325'!$G$5</f>
        <v>0</v>
      </c>
      <c r="I40" s="9">
        <f>'Declared Unit Flair325'!I40/'Functional Unit Flair325'!$G$5</f>
        <v>0</v>
      </c>
      <c r="J40" s="9">
        <f>'Declared Unit Flair325'!J40/'Functional Unit Flair325'!$G$5</f>
        <v>0</v>
      </c>
      <c r="K40" s="9">
        <f>'Declared Unit Flair325'!K40/'Functional Unit Flair325'!$G$5</f>
        <v>0</v>
      </c>
      <c r="L40" s="9">
        <f>'Declared Unit Flair325'!L40/'Functional Unit Flair325'!$G$5</f>
        <v>0</v>
      </c>
      <c r="M40" s="9">
        <f>'Declared Unit Flair325'!M40/'Functional Unit Flair325'!$G$5</f>
        <v>0</v>
      </c>
      <c r="N40" s="9">
        <f>'Declared Unit Flair325'!N40/'Functional Unit Flair325'!$G$5</f>
        <v>0</v>
      </c>
      <c r="O40" s="9">
        <f>'Declared Unit Flair325'!O40/'Functional Unit Flair325'!$G$5</f>
        <v>0</v>
      </c>
      <c r="P40" s="9">
        <f>'Declared Unit Flair325'!P40/'Functional Unit Flair325'!$G$5</f>
        <v>0</v>
      </c>
      <c r="Q40" s="9">
        <f>'Declared Unit Flair325'!Q40/'Functional Unit Flair325'!$G$5</f>
        <v>0</v>
      </c>
      <c r="R40" s="9">
        <f>'Declared Unit Flair325'!R40/'Functional Unit Flair325'!$G$5</f>
        <v>0</v>
      </c>
      <c r="S40" s="10">
        <f t="shared" si="1"/>
        <v>9.0951312217194547E-3</v>
      </c>
      <c r="T40" s="9" t="s">
        <v>146</v>
      </c>
    </row>
    <row r="41" spans="2:20" ht="15.6" thickTop="1" thickBot="1" x14ac:dyDescent="0.35">
      <c r="B41" s="11" t="s">
        <v>132</v>
      </c>
      <c r="C41" s="9">
        <f>'Declared Unit Flair325'!C41/'Functional Unit Flair325'!$G$5</f>
        <v>2.0661069321266967</v>
      </c>
      <c r="D41" s="9">
        <f>'Declared Unit Flair325'!D41/'Functional Unit Flair325'!$G$5</f>
        <v>2.2229241628959277E-4</v>
      </c>
      <c r="E41" s="9">
        <f>'Declared Unit Flair325'!E41/'Functional Unit Flair325'!$G$5</f>
        <v>0.49174253031674209</v>
      </c>
      <c r="F41" s="9">
        <f>'Declared Unit Flair325'!F41/'Functional Unit Flair325'!$G$5</f>
        <v>1.2272409773755658E-3</v>
      </c>
      <c r="G41" s="9">
        <f>'Declared Unit Flair325'!G41/'Functional Unit Flair325'!$G$5</f>
        <v>-0.29378914751131219</v>
      </c>
      <c r="H41" s="9">
        <f>'Declared Unit Flair325'!H41/'Functional Unit Flair325'!$G$5</f>
        <v>1.3903324524886877E-2</v>
      </c>
      <c r="I41" s="9">
        <f>'Declared Unit Flair325'!I41/'Functional Unit Flair325'!$G$5</f>
        <v>0.12882830045248869</v>
      </c>
      <c r="J41" s="9">
        <f>'Declared Unit Flair325'!J41/'Functional Unit Flair325'!$G$5</f>
        <v>0</v>
      </c>
      <c r="K41" s="9">
        <f>'Declared Unit Flair325'!K41/'Functional Unit Flair325'!$G$5</f>
        <v>0</v>
      </c>
      <c r="L41" s="9">
        <f>'Declared Unit Flair325'!L41/'Functional Unit Flair325'!$G$5</f>
        <v>0</v>
      </c>
      <c r="M41" s="9">
        <f>'Declared Unit Flair325'!M41/'Functional Unit Flair325'!$G$5</f>
        <v>24.878250135746608</v>
      </c>
      <c r="N41" s="9">
        <f>'Declared Unit Flair325'!N41/'Functional Unit Flair325'!$G$5</f>
        <v>0</v>
      </c>
      <c r="O41" s="9">
        <f>'Declared Unit Flair325'!O41/'Functional Unit Flair325'!$G$5</f>
        <v>0</v>
      </c>
      <c r="P41" s="9">
        <f>'Declared Unit Flair325'!P41/'Functional Unit Flair325'!$G$5</f>
        <v>7.6761657918552028E-5</v>
      </c>
      <c r="Q41" s="9">
        <f>'Declared Unit Flair325'!Q41/'Functional Unit Flair325'!$G$5</f>
        <v>6.6011396199095029E-3</v>
      </c>
      <c r="R41" s="9">
        <f>'Declared Unit Flair325'!R41/'Functional Unit Flair325'!$G$5</f>
        <v>3.6333295203619913E-4</v>
      </c>
      <c r="S41" s="10">
        <f t="shared" si="1"/>
        <v>27.293532843279642</v>
      </c>
      <c r="T41" s="9" t="s">
        <v>146</v>
      </c>
    </row>
    <row r="42" spans="2:20" ht="15.6" thickTop="1" thickBot="1" x14ac:dyDescent="0.35">
      <c r="B42" s="11" t="s">
        <v>133</v>
      </c>
      <c r="C42" s="9">
        <f>'Declared Unit Flair325'!C42/'Functional Unit Flair325'!$G$5</f>
        <v>21.987821176470586</v>
      </c>
      <c r="D42" s="9">
        <f>'Declared Unit Flair325'!D42/'Functional Unit Flair325'!$G$5</f>
        <v>0.1588951963800905</v>
      </c>
      <c r="E42" s="9">
        <f>'Declared Unit Flair325'!E42/'Functional Unit Flair325'!$G$5</f>
        <v>4.0381836742081454</v>
      </c>
      <c r="F42" s="9">
        <f>'Declared Unit Flair325'!F42/'Functional Unit Flair325'!$G$5</f>
        <v>0.87723504072398195</v>
      </c>
      <c r="G42" s="9">
        <f>'Declared Unit Flair325'!G42/'Functional Unit Flair325'!$G$5</f>
        <v>8.9142052488687794E-3</v>
      </c>
      <c r="H42" s="9">
        <f>'Declared Unit Flair325'!H42/'Functional Unit Flair325'!$G$5</f>
        <v>7.6873498642533941E-2</v>
      </c>
      <c r="I42" s="9">
        <f>'Declared Unit Flair325'!I42/'Functional Unit Flair325'!$G$5</f>
        <v>2.9928272217194567</v>
      </c>
      <c r="J42" s="9">
        <f>'Declared Unit Flair325'!J42/'Functional Unit Flair325'!$G$5</f>
        <v>0</v>
      </c>
      <c r="K42" s="9">
        <f>'Declared Unit Flair325'!K42/'Functional Unit Flair325'!$G$5</f>
        <v>0</v>
      </c>
      <c r="L42" s="9">
        <f>'Declared Unit Flair325'!L42/'Functional Unit Flair325'!$G$5</f>
        <v>0</v>
      </c>
      <c r="M42" s="9">
        <f>'Declared Unit Flair325'!M42/'Functional Unit Flair325'!$G$5</f>
        <v>343.9657701357466</v>
      </c>
      <c r="N42" s="9">
        <f>'Declared Unit Flair325'!N42/'Functional Unit Flair325'!$G$5</f>
        <v>0</v>
      </c>
      <c r="O42" s="9">
        <f>'Declared Unit Flair325'!O42/'Functional Unit Flair325'!$G$5</f>
        <v>0</v>
      </c>
      <c r="P42" s="9">
        <f>'Declared Unit Flair325'!P42/'Functional Unit Flair325'!$G$5</f>
        <v>5.4869430588235291E-2</v>
      </c>
      <c r="Q42" s="9">
        <f>'Declared Unit Flair325'!Q42/'Functional Unit Flair325'!$G$5</f>
        <v>8.9233136651583708E-2</v>
      </c>
      <c r="R42" s="9">
        <f>'Declared Unit Flair325'!R42/'Functional Unit Flair325'!$G$5</f>
        <v>1.901497194570136E-2</v>
      </c>
      <c r="S42" s="10">
        <f t="shared" si="1"/>
        <v>374.2696376883257</v>
      </c>
      <c r="T42" s="9" t="s">
        <v>146</v>
      </c>
    </row>
    <row r="43" spans="2:20" ht="15.6" thickTop="1" thickBot="1" x14ac:dyDescent="0.35">
      <c r="B43" s="11" t="s">
        <v>134</v>
      </c>
      <c r="C43" s="9">
        <f>'Declared Unit Flair325'!C43/'Functional Unit Flair325'!$G$5</f>
        <v>4.102445321266968</v>
      </c>
      <c r="D43" s="9">
        <f>'Declared Unit Flair325'!D43/'Functional Unit Flair325'!$G$5</f>
        <v>0</v>
      </c>
      <c r="E43" s="9">
        <f>'Declared Unit Flair325'!E43/'Functional Unit Flair325'!$G$5</f>
        <v>0.23262017013574662</v>
      </c>
      <c r="F43" s="9">
        <f>'Declared Unit Flair325'!F43/'Functional Unit Flair325'!$G$5</f>
        <v>0</v>
      </c>
      <c r="G43" s="9">
        <f>'Declared Unit Flair325'!G43/'Functional Unit Flair325'!$G$5</f>
        <v>0</v>
      </c>
      <c r="H43" s="9">
        <f>'Declared Unit Flair325'!H43/'Functional Unit Flair325'!$G$5</f>
        <v>0</v>
      </c>
      <c r="I43" s="9">
        <f>'Declared Unit Flair325'!I43/'Functional Unit Flair325'!$G$5</f>
        <v>0.76452488687782805</v>
      </c>
      <c r="J43" s="9">
        <f>'Declared Unit Flair325'!J43/'Functional Unit Flair325'!$G$5</f>
        <v>0</v>
      </c>
      <c r="K43" s="9">
        <f>'Declared Unit Flair325'!K43/'Functional Unit Flair325'!$G$5</f>
        <v>0</v>
      </c>
      <c r="L43" s="9">
        <f>'Declared Unit Flair325'!L43/'Functional Unit Flair325'!$G$5</f>
        <v>0</v>
      </c>
      <c r="M43" s="9">
        <f>'Declared Unit Flair325'!M43/'Functional Unit Flair325'!$G$5</f>
        <v>0</v>
      </c>
      <c r="N43" s="9">
        <f>'Declared Unit Flair325'!N43/'Functional Unit Flair325'!$G$5</f>
        <v>0</v>
      </c>
      <c r="O43" s="9">
        <f>'Declared Unit Flair325'!O43/'Functional Unit Flair325'!$G$5</f>
        <v>0</v>
      </c>
      <c r="P43" s="9">
        <f>'Declared Unit Flair325'!P43/'Functional Unit Flair325'!$G$5</f>
        <v>0</v>
      </c>
      <c r="Q43" s="9">
        <f>'Declared Unit Flair325'!Q43/'Functional Unit Flair325'!$G$5</f>
        <v>-1.336401809954751</v>
      </c>
      <c r="R43" s="9">
        <f>'Declared Unit Flair325'!R43/'Functional Unit Flair325'!$G$5</f>
        <v>0</v>
      </c>
      <c r="S43" s="10">
        <f t="shared" si="1"/>
        <v>3.7631885683257913</v>
      </c>
      <c r="T43" s="9" t="s">
        <v>146</v>
      </c>
    </row>
    <row r="44" spans="2:20" ht="15.6" thickTop="1" thickBot="1" x14ac:dyDescent="0.35">
      <c r="B44" s="11" t="s">
        <v>135</v>
      </c>
      <c r="C44" s="9">
        <f>'Declared Unit Flair325'!C44/'Functional Unit Flair325'!$G$5</f>
        <v>26.075487420814479</v>
      </c>
      <c r="D44" s="9">
        <f>'Declared Unit Flair325'!D44/'Functional Unit Flair325'!$G$5</f>
        <v>0.15889405248868779</v>
      </c>
      <c r="E44" s="9">
        <f>'Declared Unit Flair325'!E44/'Functional Unit Flair325'!$G$5</f>
        <v>4.2683734298642531</v>
      </c>
      <c r="F44" s="9">
        <f>'Declared Unit Flair325'!F44/'Functional Unit Flair325'!$G$5</f>
        <v>0.87722874208144797</v>
      </c>
      <c r="G44" s="9">
        <f>'Declared Unit Flair325'!G44/'Functional Unit Flair325'!$G$5</f>
        <v>8.9138816289592755E-3</v>
      </c>
      <c r="H44" s="9">
        <f>'Declared Unit Flair325'!H44/'Functional Unit Flair325'!$G$5</f>
        <v>7.6839587330316733E-2</v>
      </c>
      <c r="I44" s="9">
        <f>'Declared Unit Flair325'!I44/'Functional Unit Flair325'!$G$5</f>
        <v>3.7565830950226249</v>
      </c>
      <c r="J44" s="9">
        <f>'Declared Unit Flair325'!J44/'Functional Unit Flair325'!$G$5</f>
        <v>0</v>
      </c>
      <c r="K44" s="9">
        <f>'Declared Unit Flair325'!K44/'Functional Unit Flair325'!$G$5</f>
        <v>0</v>
      </c>
      <c r="L44" s="9">
        <f>'Declared Unit Flair325'!L44/'Functional Unit Flair325'!$G$5</f>
        <v>0</v>
      </c>
      <c r="M44" s="9">
        <f>'Declared Unit Flair325'!M44/'Functional Unit Flair325'!$G$5</f>
        <v>343.95102986425337</v>
      </c>
      <c r="N44" s="9">
        <f>'Declared Unit Flair325'!N44/'Functional Unit Flair325'!$G$5</f>
        <v>0</v>
      </c>
      <c r="O44" s="9">
        <f>'Declared Unit Flair325'!O44/'Functional Unit Flair325'!$G$5</f>
        <v>0</v>
      </c>
      <c r="P44" s="9">
        <f>'Declared Unit Flair325'!P44/'Functional Unit Flair325'!$G$5</f>
        <v>5.4869033846153846E-2</v>
      </c>
      <c r="Q44" s="9">
        <f>'Declared Unit Flair325'!Q44/'Functional Unit Flair325'!$G$5</f>
        <v>-1.2472051402714932</v>
      </c>
      <c r="R44" s="9">
        <f>'Declared Unit Flair325'!R44/'Functional Unit Flair325'!$G$5</f>
        <v>1.9011255022624435E-2</v>
      </c>
      <c r="S44" s="10">
        <f t="shared" si="1"/>
        <v>378.00002522208143</v>
      </c>
      <c r="T44" s="9" t="s">
        <v>146</v>
      </c>
    </row>
    <row r="45" spans="2:20" ht="15.6" thickTop="1" thickBot="1" x14ac:dyDescent="0.35">
      <c r="B45" s="3" t="s">
        <v>136</v>
      </c>
      <c r="C45" s="9">
        <f>'Declared Unit Flair325'!C45/'Functional Unit Flair325'!$G$5</f>
        <v>7.5794331221719455E-2</v>
      </c>
      <c r="D45" s="9">
        <f>'Declared Unit Flair325'!D45/'Functional Unit Flair325'!$G$5</f>
        <v>0</v>
      </c>
      <c r="E45" s="9">
        <f>'Declared Unit Flair325'!E45/'Functional Unit Flair325'!$G$5</f>
        <v>6.3958260271493213E-3</v>
      </c>
      <c r="F45" s="9">
        <f>'Declared Unit Flair325'!F45/'Functional Unit Flair325'!$G$5</f>
        <v>0</v>
      </c>
      <c r="G45" s="9">
        <f>'Declared Unit Flair325'!G45/'Functional Unit Flair325'!$G$5</f>
        <v>0</v>
      </c>
      <c r="H45" s="9">
        <f>'Declared Unit Flair325'!H45/'Functional Unit Flair325'!$G$5</f>
        <v>0</v>
      </c>
      <c r="I45" s="9">
        <f>'Declared Unit Flair325'!I45/'Functional Unit Flair325'!$G$5</f>
        <v>0</v>
      </c>
      <c r="J45" s="9">
        <f>'Declared Unit Flair325'!J45/'Functional Unit Flair325'!$G$5</f>
        <v>0</v>
      </c>
      <c r="K45" s="9">
        <f>'Declared Unit Flair325'!K45/'Functional Unit Flair325'!$G$5</f>
        <v>0</v>
      </c>
      <c r="L45" s="9">
        <f>'Declared Unit Flair325'!L45/'Functional Unit Flair325'!$G$5</f>
        <v>0</v>
      </c>
      <c r="M45" s="9">
        <f>'Declared Unit Flair325'!M45/'Functional Unit Flair325'!$G$5</f>
        <v>0</v>
      </c>
      <c r="N45" s="9">
        <f>'Declared Unit Flair325'!N45/'Functional Unit Flair325'!$G$5</f>
        <v>0</v>
      </c>
      <c r="O45" s="9">
        <f>'Declared Unit Flair325'!O45/'Functional Unit Flair325'!$G$5</f>
        <v>0</v>
      </c>
      <c r="P45" s="9">
        <f>'Declared Unit Flair325'!P45/'Functional Unit Flair325'!$G$5</f>
        <v>0</v>
      </c>
      <c r="Q45" s="9">
        <f>'Declared Unit Flair325'!Q45/'Functional Unit Flair325'!$G$5</f>
        <v>0</v>
      </c>
      <c r="R45" s="9">
        <f>'Declared Unit Flair325'!R45/'Functional Unit Flair325'!$G$5</f>
        <v>0</v>
      </c>
      <c r="S45" s="10">
        <f t="shared" si="1"/>
        <v>8.2190157248868773E-2</v>
      </c>
      <c r="T45" s="9" t="s">
        <v>146</v>
      </c>
    </row>
    <row r="46" spans="2:20" ht="15.6" thickTop="1" thickBot="1" x14ac:dyDescent="0.35">
      <c r="B46" s="3" t="s">
        <v>137</v>
      </c>
      <c r="C46" s="9">
        <f>'Declared Unit Flair325'!C46/'Functional Unit Flair325'!$G$5</f>
        <v>0</v>
      </c>
      <c r="D46" s="9">
        <f>'Declared Unit Flair325'!D46/'Functional Unit Flair325'!$G$5</f>
        <v>0</v>
      </c>
      <c r="E46" s="9">
        <f>'Declared Unit Flair325'!E46/'Functional Unit Flair325'!$G$5</f>
        <v>0</v>
      </c>
      <c r="F46" s="9">
        <f>'Declared Unit Flair325'!F46/'Functional Unit Flair325'!$G$5</f>
        <v>0</v>
      </c>
      <c r="G46" s="9">
        <f>'Declared Unit Flair325'!G46/'Functional Unit Flair325'!$G$5</f>
        <v>0</v>
      </c>
      <c r="H46" s="9">
        <f>'Declared Unit Flair325'!H46/'Functional Unit Flair325'!$G$5</f>
        <v>0</v>
      </c>
      <c r="I46" s="9">
        <f>'Declared Unit Flair325'!I46/'Functional Unit Flair325'!$G$5</f>
        <v>0</v>
      </c>
      <c r="J46" s="9">
        <f>'Declared Unit Flair325'!J46/'Functional Unit Flair325'!$G$5</f>
        <v>0</v>
      </c>
      <c r="K46" s="9">
        <f>'Declared Unit Flair325'!K46/'Functional Unit Flair325'!$G$5</f>
        <v>0</v>
      </c>
      <c r="L46" s="9">
        <f>'Declared Unit Flair325'!L46/'Functional Unit Flair325'!$G$5</f>
        <v>0</v>
      </c>
      <c r="M46" s="9">
        <f>'Declared Unit Flair325'!M46/'Functional Unit Flair325'!$G$5</f>
        <v>0</v>
      </c>
      <c r="N46" s="9">
        <f>'Declared Unit Flair325'!N46/'Functional Unit Flair325'!$G$5</f>
        <v>0</v>
      </c>
      <c r="O46" s="9">
        <f>'Declared Unit Flair325'!O46/'Functional Unit Flair325'!$G$5</f>
        <v>0</v>
      </c>
      <c r="P46" s="9">
        <f>'Declared Unit Flair325'!P46/'Functional Unit Flair325'!$G$5</f>
        <v>0</v>
      </c>
      <c r="Q46" s="9">
        <f>'Declared Unit Flair325'!Q46/'Functional Unit Flair325'!$G$5</f>
        <v>0</v>
      </c>
      <c r="R46" s="9">
        <f>'Declared Unit Flair325'!R46/'Functional Unit Flair325'!$G$5</f>
        <v>0</v>
      </c>
      <c r="S46" s="10">
        <f t="shared" si="1"/>
        <v>0</v>
      </c>
      <c r="T46" s="9" t="s">
        <v>146</v>
      </c>
    </row>
    <row r="47" spans="2:20" ht="15.6" thickTop="1" thickBot="1" x14ac:dyDescent="0.35">
      <c r="B47" s="3" t="s">
        <v>138</v>
      </c>
      <c r="C47" s="9">
        <f>'Declared Unit Flair325'!C47/'Functional Unit Flair325'!$G$5</f>
        <v>0</v>
      </c>
      <c r="D47" s="9">
        <f>'Declared Unit Flair325'!D47/'Functional Unit Flair325'!$G$5</f>
        <v>0</v>
      </c>
      <c r="E47" s="9">
        <f>'Declared Unit Flair325'!E47/'Functional Unit Flair325'!$G$5</f>
        <v>0</v>
      </c>
      <c r="F47" s="9">
        <f>'Declared Unit Flair325'!F47/'Functional Unit Flair325'!$G$5</f>
        <v>0</v>
      </c>
      <c r="G47" s="9">
        <f>'Declared Unit Flair325'!G47/'Functional Unit Flair325'!$G$5</f>
        <v>0</v>
      </c>
      <c r="H47" s="9">
        <f>'Declared Unit Flair325'!H47/'Functional Unit Flair325'!$G$5</f>
        <v>0</v>
      </c>
      <c r="I47" s="9">
        <f>'Declared Unit Flair325'!I47/'Functional Unit Flair325'!$G$5</f>
        <v>0</v>
      </c>
      <c r="J47" s="9">
        <f>'Declared Unit Flair325'!J47/'Functional Unit Flair325'!$G$5</f>
        <v>0</v>
      </c>
      <c r="K47" s="9">
        <f>'Declared Unit Flair325'!K47/'Functional Unit Flair325'!$G$5</f>
        <v>0</v>
      </c>
      <c r="L47" s="9">
        <f>'Declared Unit Flair325'!L47/'Functional Unit Flair325'!$G$5</f>
        <v>0</v>
      </c>
      <c r="M47" s="9">
        <f>'Declared Unit Flair325'!M47/'Functional Unit Flair325'!$G$5</f>
        <v>0</v>
      </c>
      <c r="N47" s="9">
        <f>'Declared Unit Flair325'!N47/'Functional Unit Flair325'!$G$5</f>
        <v>0</v>
      </c>
      <c r="O47" s="9">
        <f>'Declared Unit Flair325'!O47/'Functional Unit Flair325'!$G$5</f>
        <v>0</v>
      </c>
      <c r="P47" s="9">
        <f>'Declared Unit Flair325'!P47/'Functional Unit Flair325'!$G$5</f>
        <v>0</v>
      </c>
      <c r="Q47" s="9">
        <f>'Declared Unit Flair325'!Q47/'Functional Unit Flair325'!$G$5</f>
        <v>0</v>
      </c>
      <c r="R47" s="9">
        <f>'Declared Unit Flair325'!R47/'Functional Unit Flair325'!$G$5</f>
        <v>0</v>
      </c>
      <c r="S47" s="10">
        <f t="shared" si="1"/>
        <v>0</v>
      </c>
      <c r="T47" s="9" t="s">
        <v>146</v>
      </c>
    </row>
    <row r="48" spans="2:20" ht="15.6" thickTop="1" thickBot="1" x14ac:dyDescent="0.35">
      <c r="B48" s="3" t="s">
        <v>139</v>
      </c>
      <c r="C48" s="9">
        <f>'Declared Unit Flair325'!C48/'Functional Unit Flair325'!$G$5</f>
        <v>0.2168094334841629</v>
      </c>
      <c r="D48" s="9">
        <f>'Declared Unit Flair325'!D48/'Functional Unit Flair325'!$G$5</f>
        <v>5.0027702443438918E-6</v>
      </c>
      <c r="E48" s="9">
        <f>'Declared Unit Flair325'!E48/'Functional Unit Flair325'!$G$5</f>
        <v>2.2866596199095021E-2</v>
      </c>
      <c r="F48" s="9">
        <f>'Declared Unit Flair325'!F48/'Functional Unit Flair325'!$G$5</f>
        <v>2.7619496832579185E-5</v>
      </c>
      <c r="G48" s="9">
        <f>'Declared Unit Flair325'!G48/'Functional Unit Flair325'!$G$5</f>
        <v>4.6751932669683259E-5</v>
      </c>
      <c r="H48" s="9">
        <f>'Declared Unit Flair325'!H48/'Functional Unit Flair325'!$G$5</f>
        <v>7.4432542986425335E-4</v>
      </c>
      <c r="I48" s="9">
        <f>'Declared Unit Flair325'!I48/'Functional Unit Flair325'!$G$5</f>
        <v>5.0254105339366511E-3</v>
      </c>
      <c r="J48" s="9">
        <f>'Declared Unit Flair325'!J48/'Functional Unit Flair325'!$G$5</f>
        <v>0</v>
      </c>
      <c r="K48" s="9">
        <f>'Declared Unit Flair325'!K48/'Functional Unit Flair325'!$G$5</f>
        <v>0</v>
      </c>
      <c r="L48" s="9">
        <f>'Declared Unit Flair325'!L48/'Functional Unit Flair325'!$G$5</f>
        <v>0</v>
      </c>
      <c r="M48" s="9">
        <f>'Declared Unit Flair325'!M48/'Functional Unit Flair325'!$G$5</f>
        <v>7.6686334841628956E-2</v>
      </c>
      <c r="N48" s="9">
        <f>'Declared Unit Flair325'!N48/'Functional Unit Flair325'!$G$5</f>
        <v>0</v>
      </c>
      <c r="O48" s="9">
        <f>'Declared Unit Flair325'!O48/'Functional Unit Flair325'!$G$5</f>
        <v>0</v>
      </c>
      <c r="P48" s="9">
        <f>'Declared Unit Flair325'!P48/'Functional Unit Flair325'!$G$5</f>
        <v>1.7275484524886878E-6</v>
      </c>
      <c r="Q48" s="9">
        <f>'Declared Unit Flair325'!Q48/'Functional Unit Flair325'!$G$5</f>
        <v>1.9439485972850678E-2</v>
      </c>
      <c r="R48" s="9">
        <f>'Declared Unit Flair325'!R48/'Functional Unit Flair325'!$G$5</f>
        <v>2.8243008868778278E-2</v>
      </c>
      <c r="S48" s="10">
        <f t="shared" si="1"/>
        <v>0.36989569707851583</v>
      </c>
      <c r="T48" s="9" t="s">
        <v>146</v>
      </c>
    </row>
    <row r="49" spans="2:20" ht="15.6" thickTop="1" thickBot="1" x14ac:dyDescent="0.35">
      <c r="B49" s="3" t="s">
        <v>140</v>
      </c>
      <c r="C49" s="9">
        <f>'Declared Unit Flair325'!C49/'Functional Unit Flair325'!$G$5</f>
        <v>1.8666488325791855</v>
      </c>
      <c r="D49" s="9">
        <f>'Declared Unit Flair325'!D49/'Functional Unit Flair325'!$G$5</f>
        <v>5.5283654660633482E-5</v>
      </c>
      <c r="E49" s="9">
        <f>'Declared Unit Flair325'!E49/'Functional Unit Flair325'!$G$5</f>
        <v>9.8451706787330312E-2</v>
      </c>
      <c r="F49" s="9">
        <f>'Declared Unit Flair325'!F49/'Functional Unit Flair325'!$G$5</f>
        <v>3.0521224977375568E-4</v>
      </c>
      <c r="G49" s="9">
        <f>'Declared Unit Flair325'!G49/'Functional Unit Flair325'!$G$5</f>
        <v>3.2365096108597288E-4</v>
      </c>
      <c r="H49" s="9">
        <f>'Declared Unit Flair325'!H49/'Functional Unit Flair325'!$G$5</f>
        <v>1.235261031674208E-3</v>
      </c>
      <c r="I49" s="9">
        <f>'Declared Unit Flair325'!I49/'Functional Unit Flair325'!$G$5</f>
        <v>2.7911354932126698E-2</v>
      </c>
      <c r="J49" s="9">
        <f>'Declared Unit Flair325'!J49/'Functional Unit Flair325'!$G$5</f>
        <v>0</v>
      </c>
      <c r="K49" s="9">
        <f>'Declared Unit Flair325'!K49/'Functional Unit Flair325'!$G$5</f>
        <v>0</v>
      </c>
      <c r="L49" s="9">
        <f>'Declared Unit Flair325'!L49/'Functional Unit Flair325'!$G$5</f>
        <v>0</v>
      </c>
      <c r="M49" s="9">
        <f>'Declared Unit Flair325'!M49/'Functional Unit Flair325'!$G$5</f>
        <v>0.6428121339366516</v>
      </c>
      <c r="N49" s="9">
        <f>'Declared Unit Flair325'!N49/'Functional Unit Flair325'!$G$5</f>
        <v>0</v>
      </c>
      <c r="O49" s="9">
        <f>'Declared Unit Flair325'!O49/'Functional Unit Flair325'!$G$5</f>
        <v>0</v>
      </c>
      <c r="P49" s="9">
        <f>'Declared Unit Flair325'!P49/'Functional Unit Flair325'!$G$5</f>
        <v>1.9090461538461538E-5</v>
      </c>
      <c r="Q49" s="9">
        <f>'Declared Unit Flair325'!Q49/'Functional Unit Flair325'!$G$5</f>
        <v>6.2515008144796384E-3</v>
      </c>
      <c r="R49" s="9">
        <f>'Declared Unit Flair325'!R49/'Functional Unit Flair325'!$G$5</f>
        <v>8.3322577375565615E-2</v>
      </c>
      <c r="S49" s="10">
        <f t="shared" si="1"/>
        <v>2.7273366047840715</v>
      </c>
      <c r="T49" s="9" t="s">
        <v>146</v>
      </c>
    </row>
    <row r="50" spans="2:20" ht="15.6" thickTop="1" thickBot="1" x14ac:dyDescent="0.35">
      <c r="B50" s="3" t="s">
        <v>141</v>
      </c>
      <c r="C50" s="9">
        <f>'Declared Unit Flair325'!C50/'Functional Unit Flair325'!$G$5</f>
        <v>6.2911697375565614E-5</v>
      </c>
      <c r="D50" s="9">
        <f>'Declared Unit Flair325'!D50/'Functional Unit Flair325'!$G$5</f>
        <v>1.1513755656108597E-6</v>
      </c>
      <c r="E50" s="9">
        <f>'Declared Unit Flair325'!E50/'Functional Unit Flair325'!$G$5</f>
        <v>8.6232108597285072E-6</v>
      </c>
      <c r="F50" s="9">
        <f>'Declared Unit Flair325'!F50/'Functional Unit Flair325'!$G$5</f>
        <v>6.3565607963800907E-6</v>
      </c>
      <c r="G50" s="9">
        <f>'Declared Unit Flair325'!G50/'Functional Unit Flair325'!$G$5</f>
        <v>8.7394309502262444E-8</v>
      </c>
      <c r="H50" s="9">
        <f>'Declared Unit Flair325'!H50/'Functional Unit Flair325'!$G$5</f>
        <v>5.2210888687782809E-7</v>
      </c>
      <c r="I50" s="9">
        <f>'Declared Unit Flair325'!I50/'Functional Unit Flair325'!$G$5</f>
        <v>4.9533749864253397E-6</v>
      </c>
      <c r="J50" s="9">
        <f>'Declared Unit Flair325'!J50/'Functional Unit Flair325'!$G$5</f>
        <v>0</v>
      </c>
      <c r="K50" s="9">
        <f>'Declared Unit Flair325'!K50/'Functional Unit Flair325'!$G$5</f>
        <v>0</v>
      </c>
      <c r="L50" s="9">
        <f>'Declared Unit Flair325'!L50/'Functional Unit Flair325'!$G$5</f>
        <v>0</v>
      </c>
      <c r="M50" s="9">
        <f>'Declared Unit Flair325'!M50/'Functional Unit Flair325'!$G$5</f>
        <v>4.5098854660633484E-3</v>
      </c>
      <c r="N50" s="9">
        <f>'Declared Unit Flair325'!N50/'Functional Unit Flair325'!$G$5</f>
        <v>0</v>
      </c>
      <c r="O50" s="9">
        <f>'Declared Unit Flair325'!O50/'Functional Unit Flair325'!$G$5</f>
        <v>0</v>
      </c>
      <c r="P50" s="9">
        <f>'Declared Unit Flair325'!P50/'Functional Unit Flair325'!$G$5</f>
        <v>3.9759112398190044E-7</v>
      </c>
      <c r="Q50" s="9">
        <f>'Declared Unit Flair325'!Q50/'Functional Unit Flair325'!$G$5</f>
        <v>7.0828708054298644E-7</v>
      </c>
      <c r="R50" s="9">
        <f>'Declared Unit Flair325'!R50/'Functional Unit Flair325'!$G$5</f>
        <v>6.5058743167420821E-8</v>
      </c>
      <c r="S50" s="10">
        <f t="shared" si="1"/>
        <v>4.5956621257911313E-3</v>
      </c>
      <c r="T50" s="9" t="s">
        <v>146</v>
      </c>
    </row>
    <row r="51" spans="2:20" ht="15.6" thickTop="1" thickBot="1" x14ac:dyDescent="0.35">
      <c r="B51" s="3" t="s">
        <v>142</v>
      </c>
      <c r="C51" s="9">
        <f>'Declared Unit Flair325'!C51/'Functional Unit Flair325'!$G$5</f>
        <v>0</v>
      </c>
      <c r="D51" s="9">
        <f>'Declared Unit Flair325'!D51/'Functional Unit Flair325'!$G$5</f>
        <v>0</v>
      </c>
      <c r="E51" s="9">
        <f>'Declared Unit Flair325'!E51/'Functional Unit Flair325'!$G$5</f>
        <v>0</v>
      </c>
      <c r="F51" s="9">
        <f>'Declared Unit Flair325'!F51/'Functional Unit Flair325'!$G$5</f>
        <v>0</v>
      </c>
      <c r="G51" s="9">
        <f>'Declared Unit Flair325'!G51/'Functional Unit Flair325'!$G$5</f>
        <v>0</v>
      </c>
      <c r="H51" s="9">
        <f>'Declared Unit Flair325'!H51/'Functional Unit Flair325'!$G$5</f>
        <v>0</v>
      </c>
      <c r="I51" s="9">
        <f>'Declared Unit Flair325'!I51/'Functional Unit Flair325'!$G$5</f>
        <v>0</v>
      </c>
      <c r="J51" s="9">
        <f>'Declared Unit Flair325'!J51/'Functional Unit Flair325'!$G$5</f>
        <v>0</v>
      </c>
      <c r="K51" s="9">
        <f>'Declared Unit Flair325'!K51/'Functional Unit Flair325'!$G$5</f>
        <v>0</v>
      </c>
      <c r="L51" s="9">
        <f>'Declared Unit Flair325'!L51/'Functional Unit Flair325'!$G$5</f>
        <v>0</v>
      </c>
      <c r="M51" s="9">
        <f>'Declared Unit Flair325'!M51/'Functional Unit Flair325'!$G$5</f>
        <v>0</v>
      </c>
      <c r="N51" s="9">
        <f>'Declared Unit Flair325'!N51/'Functional Unit Flair325'!$G$5</f>
        <v>0</v>
      </c>
      <c r="O51" s="9">
        <f>'Declared Unit Flair325'!O51/'Functional Unit Flair325'!$G$5</f>
        <v>0</v>
      </c>
      <c r="P51" s="9">
        <f>'Declared Unit Flair325'!P51/'Functional Unit Flair325'!$G$5</f>
        <v>0</v>
      </c>
      <c r="Q51" s="9">
        <f>'Declared Unit Flair325'!Q51/'Functional Unit Flair325'!$G$5</f>
        <v>0</v>
      </c>
      <c r="R51" s="9">
        <f>'Declared Unit Flair325'!R51/'Functional Unit Flair325'!$G$5</f>
        <v>0</v>
      </c>
      <c r="S51" s="10">
        <f t="shared" si="1"/>
        <v>0</v>
      </c>
      <c r="T51" s="9" t="s">
        <v>146</v>
      </c>
    </row>
    <row r="52" spans="2:20" ht="15.6" thickTop="1" thickBot="1" x14ac:dyDescent="0.35">
      <c r="B52" s="3" t="s">
        <v>143</v>
      </c>
      <c r="C52" s="9">
        <f>'Declared Unit Flair325'!C52/'Functional Unit Flair325'!$G$5</f>
        <v>0</v>
      </c>
      <c r="D52" s="9">
        <f>'Declared Unit Flair325'!D52/'Functional Unit Flair325'!$G$5</f>
        <v>0</v>
      </c>
      <c r="E52" s="9">
        <f>'Declared Unit Flair325'!E52/'Functional Unit Flair325'!$G$5</f>
        <v>0</v>
      </c>
      <c r="F52" s="9">
        <f>'Declared Unit Flair325'!F52/'Functional Unit Flair325'!$G$5</f>
        <v>0</v>
      </c>
      <c r="G52" s="9">
        <f>'Declared Unit Flair325'!G52/'Functional Unit Flair325'!$G$5</f>
        <v>1.8315475113122173E-2</v>
      </c>
      <c r="H52" s="9">
        <f>'Declared Unit Flair325'!H52/'Functional Unit Flair325'!$G$5</f>
        <v>0</v>
      </c>
      <c r="I52" s="9">
        <f>'Declared Unit Flair325'!I52/'Functional Unit Flair325'!$G$5</f>
        <v>0</v>
      </c>
      <c r="J52" s="9">
        <f>'Declared Unit Flair325'!J52/'Functional Unit Flair325'!$G$5</f>
        <v>0</v>
      </c>
      <c r="K52" s="9">
        <f>'Declared Unit Flair325'!K52/'Functional Unit Flair325'!$G$5</f>
        <v>0</v>
      </c>
      <c r="L52" s="9">
        <f>'Declared Unit Flair325'!L52/'Functional Unit Flair325'!$G$5</f>
        <v>0</v>
      </c>
      <c r="M52" s="9">
        <f>'Declared Unit Flair325'!M52/'Functional Unit Flair325'!$G$5</f>
        <v>0</v>
      </c>
      <c r="N52" s="9">
        <f>'Declared Unit Flair325'!N52/'Functional Unit Flair325'!$G$5</f>
        <v>0</v>
      </c>
      <c r="O52" s="9">
        <f>'Declared Unit Flair325'!O52/'Functional Unit Flair325'!$G$5</f>
        <v>0</v>
      </c>
      <c r="P52" s="9">
        <f>'Declared Unit Flair325'!P52/'Functional Unit Flair325'!$G$5</f>
        <v>0</v>
      </c>
      <c r="Q52" s="9">
        <f>'Declared Unit Flair325'!Q52/'Functional Unit Flair325'!$G$5</f>
        <v>4.5695973936651584E-2</v>
      </c>
      <c r="R52" s="9">
        <f>'Declared Unit Flair325'!R52/'Functional Unit Flair325'!$G$5</f>
        <v>0</v>
      </c>
      <c r="S52" s="10">
        <f t="shared" si="1"/>
        <v>6.4011449049773753E-2</v>
      </c>
      <c r="T52" s="9" t="s">
        <v>146</v>
      </c>
    </row>
    <row r="53" spans="2:20" ht="15.6" thickTop="1" thickBot="1" x14ac:dyDescent="0.35">
      <c r="B53" s="3" t="s">
        <v>144</v>
      </c>
      <c r="C53" s="9">
        <f>'Declared Unit Flair325'!C53/'Functional Unit Flair325'!$G$5</f>
        <v>0</v>
      </c>
      <c r="D53" s="9">
        <f>'Declared Unit Flair325'!D53/'Functional Unit Flair325'!$G$5</f>
        <v>0</v>
      </c>
      <c r="E53" s="9">
        <f>'Declared Unit Flair325'!E53/'Functional Unit Flair325'!$G$5</f>
        <v>0</v>
      </c>
      <c r="F53" s="9">
        <f>'Declared Unit Flair325'!F53/'Functional Unit Flair325'!$G$5</f>
        <v>0</v>
      </c>
      <c r="G53" s="9">
        <f>'Declared Unit Flair325'!G53/'Functional Unit Flair325'!$G$5</f>
        <v>1.6463348416289592E-3</v>
      </c>
      <c r="H53" s="9">
        <f>'Declared Unit Flair325'!H53/'Functional Unit Flair325'!$G$5</f>
        <v>0</v>
      </c>
      <c r="I53" s="9">
        <f>'Declared Unit Flair325'!I53/'Functional Unit Flair325'!$G$5</f>
        <v>0</v>
      </c>
      <c r="J53" s="9">
        <f>'Declared Unit Flair325'!J53/'Functional Unit Flair325'!$G$5</f>
        <v>0</v>
      </c>
      <c r="K53" s="9">
        <f>'Declared Unit Flair325'!K53/'Functional Unit Flair325'!$G$5</f>
        <v>0</v>
      </c>
      <c r="L53" s="9">
        <f>'Declared Unit Flair325'!L53/'Functional Unit Flair325'!$G$5</f>
        <v>0</v>
      </c>
      <c r="M53" s="9">
        <f>'Declared Unit Flair325'!M53/'Functional Unit Flair325'!$G$5</f>
        <v>0</v>
      </c>
      <c r="N53" s="9">
        <f>'Declared Unit Flair325'!N53/'Functional Unit Flair325'!$G$5</f>
        <v>0</v>
      </c>
      <c r="O53" s="9">
        <f>'Declared Unit Flair325'!O53/'Functional Unit Flair325'!$G$5</f>
        <v>0</v>
      </c>
      <c r="P53" s="9">
        <f>'Declared Unit Flair325'!P53/'Functional Unit Flair325'!$G$5</f>
        <v>0</v>
      </c>
      <c r="Q53" s="9">
        <f>'Declared Unit Flair325'!Q53/'Functional Unit Flair325'!$G$5</f>
        <v>3.1127276742081451E-2</v>
      </c>
      <c r="R53" s="9">
        <f>'Declared Unit Flair325'!R53/'Functional Unit Flair325'!$G$5</f>
        <v>0</v>
      </c>
      <c r="S53" s="10">
        <f t="shared" si="1"/>
        <v>3.2773611583710408E-2</v>
      </c>
      <c r="T53" s="9" t="s">
        <v>146</v>
      </c>
    </row>
    <row r="54" spans="2:20" ht="15.6" thickTop="1" thickBot="1" x14ac:dyDescent="0.35">
      <c r="B54" s="3" t="s">
        <v>145</v>
      </c>
      <c r="C54" s="9">
        <f>'Declared Unit Flair325'!C54/'Functional Unit Flair325'!$G$5</f>
        <v>0</v>
      </c>
      <c r="D54" s="9">
        <f>'Declared Unit Flair325'!D54/'Functional Unit Flair325'!$G$5</f>
        <v>0</v>
      </c>
      <c r="E54" s="9">
        <f>'Declared Unit Flair325'!E54/'Functional Unit Flair325'!$G$5</f>
        <v>0</v>
      </c>
      <c r="F54" s="9">
        <f>'Declared Unit Flair325'!F54/'Functional Unit Flair325'!$G$5</f>
        <v>0</v>
      </c>
      <c r="G54" s="9">
        <f>'Declared Unit Flair325'!G54/'Functional Unit Flair325'!$G$5</f>
        <v>9.0918095927601823E-3</v>
      </c>
      <c r="H54" s="9">
        <f>'Declared Unit Flair325'!H54/'Functional Unit Flair325'!$G$5</f>
        <v>0</v>
      </c>
      <c r="I54" s="9">
        <f>'Declared Unit Flair325'!I54/'Functional Unit Flair325'!$G$5</f>
        <v>0</v>
      </c>
      <c r="J54" s="9">
        <f>'Declared Unit Flair325'!J54/'Functional Unit Flair325'!$G$5</f>
        <v>0</v>
      </c>
      <c r="K54" s="9">
        <f>'Declared Unit Flair325'!K54/'Functional Unit Flair325'!$G$5</f>
        <v>0</v>
      </c>
      <c r="L54" s="9">
        <f>'Declared Unit Flair325'!L54/'Functional Unit Flair325'!$G$5</f>
        <v>0</v>
      </c>
      <c r="M54" s="9">
        <f>'Declared Unit Flair325'!M54/'Functional Unit Flair325'!$G$5</f>
        <v>0</v>
      </c>
      <c r="N54" s="9">
        <f>'Declared Unit Flair325'!N54/'Functional Unit Flair325'!$G$5</f>
        <v>0</v>
      </c>
      <c r="O54" s="9">
        <f>'Declared Unit Flair325'!O54/'Functional Unit Flair325'!$G$5</f>
        <v>0</v>
      </c>
      <c r="P54" s="9">
        <f>'Declared Unit Flair325'!P54/'Functional Unit Flair325'!$G$5</f>
        <v>0</v>
      </c>
      <c r="Q54" s="9">
        <f>'Declared Unit Flair325'!Q54/'Functional Unit Flair325'!$G$5</f>
        <v>0.28164603800904975</v>
      </c>
      <c r="R54" s="9">
        <f>'Declared Unit Flair325'!R54/'Functional Unit Flair325'!$G$5</f>
        <v>0</v>
      </c>
      <c r="S54" s="10">
        <f t="shared" si="1"/>
        <v>0.29073784760180993</v>
      </c>
      <c r="T54" s="9" t="s">
        <v>146</v>
      </c>
    </row>
    <row r="55" spans="2:20" ht="15" thickTop="1" x14ac:dyDescent="0.3"/>
    <row r="56" spans="2:20" x14ac:dyDescent="0.3">
      <c r="T56" s="4" t="s">
        <v>147</v>
      </c>
    </row>
    <row r="61" spans="2:20" x14ac:dyDescent="0.3">
      <c r="B61" s="106" t="s">
        <v>224</v>
      </c>
    </row>
    <row r="62" spans="2:20" x14ac:dyDescent="0.3">
      <c r="C62" s="108" t="s">
        <v>196</v>
      </c>
      <c r="D62" s="108" t="s">
        <v>71</v>
      </c>
      <c r="E62" s="108" t="s">
        <v>114</v>
      </c>
      <c r="F62" s="108" t="s">
        <v>0</v>
      </c>
      <c r="G62" s="108" t="s">
        <v>1</v>
      </c>
      <c r="H62" s="108" t="s">
        <v>115</v>
      </c>
      <c r="I62" s="108" t="s">
        <v>197</v>
      </c>
      <c r="J62" s="108" t="s">
        <v>7</v>
      </c>
      <c r="K62" s="108" t="s">
        <v>8</v>
      </c>
      <c r="L62" s="108" t="s">
        <v>9</v>
      </c>
      <c r="M62" s="108" t="s">
        <v>10</v>
      </c>
      <c r="N62" s="108" t="s">
        <v>11</v>
      </c>
      <c r="O62" s="108" t="s">
        <v>12</v>
      </c>
      <c r="P62" s="108" t="s">
        <v>13</v>
      </c>
    </row>
    <row r="63" spans="2:20" x14ac:dyDescent="0.3">
      <c r="B63" s="108" t="s">
        <v>198</v>
      </c>
      <c r="C63" s="108" t="s">
        <v>199</v>
      </c>
      <c r="D63" s="109">
        <f>SUM(E63:I63)</f>
        <v>4.7830720288072408</v>
      </c>
      <c r="E63" s="109">
        <f>SUM(C26:E26)</f>
        <v>1.9204356003619911</v>
      </c>
      <c r="F63" s="109">
        <f>F26</f>
        <v>6.1534811945701352E-2</v>
      </c>
      <c r="G63" s="109">
        <f>G26</f>
        <v>3.8896100633484162E-4</v>
      </c>
      <c r="H63" s="109">
        <f>SUM(H26:N26)</f>
        <v>2.5857904998371044</v>
      </c>
      <c r="I63" s="109">
        <f>SUM(O26:R26)</f>
        <v>0.21492215565610862</v>
      </c>
      <c r="J63" s="109">
        <f>H26</f>
        <v>5.9103043619909501E-3</v>
      </c>
      <c r="K63" s="109">
        <f t="shared" ref="K63:P63" si="2">I26</f>
        <v>0.24112841266968324</v>
      </c>
      <c r="L63" s="109">
        <f t="shared" si="2"/>
        <v>0</v>
      </c>
      <c r="M63" s="109">
        <f t="shared" si="2"/>
        <v>0</v>
      </c>
      <c r="N63" s="109">
        <f t="shared" si="2"/>
        <v>0</v>
      </c>
      <c r="O63" s="109">
        <f t="shared" si="2"/>
        <v>2.3387517828054301</v>
      </c>
      <c r="P63" s="109">
        <f t="shared" si="2"/>
        <v>0</v>
      </c>
    </row>
    <row r="64" spans="2:20" x14ac:dyDescent="0.3">
      <c r="B64" s="108" t="s">
        <v>200</v>
      </c>
      <c r="C64" s="108" t="s">
        <v>201</v>
      </c>
      <c r="D64" s="109">
        <f t="shared" ref="D64:D89" si="3">SUM(E64:I64)</f>
        <v>2.7409641259873303E-6</v>
      </c>
      <c r="E64" s="109">
        <f t="shared" ref="E64:E68" si="4">SUM(C27:E27)</f>
        <v>1.4260575232579187E-7</v>
      </c>
      <c r="F64" s="109">
        <f t="shared" ref="F64:G64" si="5">F27</f>
        <v>1.1352516199095023E-8</v>
      </c>
      <c r="G64" s="109">
        <f t="shared" si="5"/>
        <v>9.2165024434389142E-11</v>
      </c>
      <c r="H64" s="109">
        <f t="shared" ref="H64:H89" si="6">SUM(H27:N27)</f>
        <v>2.5854626763583709E-6</v>
      </c>
      <c r="I64" s="109">
        <f t="shared" ref="I64:I89" si="7">SUM(O27:R27)</f>
        <v>1.4510160796380091E-9</v>
      </c>
      <c r="J64" s="109">
        <f t="shared" ref="J64:J89" si="8">H27</f>
        <v>6.1035056651583711E-10</v>
      </c>
      <c r="K64" s="109">
        <f t="shared" ref="K64:K89" si="9">I27</f>
        <v>8.8587692307692305E-9</v>
      </c>
      <c r="L64" s="109">
        <f t="shared" ref="L64:L89" si="10">J27</f>
        <v>0</v>
      </c>
      <c r="M64" s="109">
        <f t="shared" ref="M64:M89" si="11">K27</f>
        <v>0</v>
      </c>
      <c r="N64" s="109">
        <f t="shared" ref="N64:N89" si="12">L27</f>
        <v>0</v>
      </c>
      <c r="O64" s="109">
        <f t="shared" ref="O64:O89" si="13">M27</f>
        <v>2.575993556561086E-6</v>
      </c>
      <c r="P64" s="109">
        <f t="shared" ref="P64:P89" si="14">N27</f>
        <v>0</v>
      </c>
    </row>
    <row r="65" spans="2:16" x14ac:dyDescent="0.3">
      <c r="B65" s="108" t="s">
        <v>202</v>
      </c>
      <c r="C65" s="108" t="s">
        <v>203</v>
      </c>
      <c r="D65" s="109">
        <f t="shared" si="3"/>
        <v>2.2072799095022622E-2</v>
      </c>
      <c r="E65" s="109">
        <f t="shared" si="4"/>
        <v>1.3937733901176469E-2</v>
      </c>
      <c r="F65" s="109">
        <f t="shared" ref="F65:G65" si="15">F28</f>
        <v>1.6448068054298644E-4</v>
      </c>
      <c r="G65" s="109">
        <f t="shared" si="15"/>
        <v>1.420054298642534E-6</v>
      </c>
      <c r="H65" s="109">
        <f t="shared" si="6"/>
        <v>7.9183984506787323E-3</v>
      </c>
      <c r="I65" s="109">
        <f t="shared" si="7"/>
        <v>5.0766008325791853E-5</v>
      </c>
      <c r="J65" s="109">
        <f t="shared" si="8"/>
        <v>1.0645523257918552E-4</v>
      </c>
      <c r="K65" s="109">
        <f t="shared" si="9"/>
        <v>6.2410343529411768E-4</v>
      </c>
      <c r="L65" s="109">
        <f t="shared" si="10"/>
        <v>0</v>
      </c>
      <c r="M65" s="109">
        <f t="shared" si="11"/>
        <v>0</v>
      </c>
      <c r="N65" s="109">
        <f t="shared" si="12"/>
        <v>0</v>
      </c>
      <c r="O65" s="109">
        <f t="shared" si="13"/>
        <v>7.1878397828054295E-3</v>
      </c>
      <c r="P65" s="109">
        <f t="shared" si="14"/>
        <v>0</v>
      </c>
    </row>
    <row r="66" spans="2:16" x14ac:dyDescent="0.3">
      <c r="B66" s="108" t="s">
        <v>204</v>
      </c>
      <c r="C66" s="108" t="s">
        <v>205</v>
      </c>
      <c r="D66" s="109">
        <f t="shared" si="3"/>
        <v>3.4904094061031675E-3</v>
      </c>
      <c r="E66" s="109">
        <f t="shared" si="4"/>
        <v>1.9520515936289594E-3</v>
      </c>
      <c r="F66" s="109">
        <f t="shared" ref="F66:G66" si="16">F29</f>
        <v>2.8296855746606333E-5</v>
      </c>
      <c r="G66" s="109">
        <f t="shared" si="16"/>
        <v>5.1368990407239819E-7</v>
      </c>
      <c r="H66" s="109">
        <f t="shared" si="6"/>
        <v>1.4929422769230768E-3</v>
      </c>
      <c r="I66" s="109">
        <f t="shared" si="7"/>
        <v>1.6604989900452487E-5</v>
      </c>
      <c r="J66" s="109">
        <f t="shared" si="8"/>
        <v>4.5669898280542988E-4</v>
      </c>
      <c r="K66" s="109">
        <f t="shared" si="9"/>
        <v>8.6983203619909498E-5</v>
      </c>
      <c r="L66" s="109">
        <f t="shared" si="10"/>
        <v>0</v>
      </c>
      <c r="M66" s="109">
        <f t="shared" si="11"/>
        <v>0</v>
      </c>
      <c r="N66" s="109">
        <f t="shared" si="12"/>
        <v>0</v>
      </c>
      <c r="O66" s="109">
        <f t="shared" si="13"/>
        <v>9.4926009049773751E-4</v>
      </c>
      <c r="P66" s="109">
        <f t="shared" si="14"/>
        <v>0</v>
      </c>
    </row>
    <row r="67" spans="2:16" x14ac:dyDescent="0.3">
      <c r="B67" s="108" t="s">
        <v>206</v>
      </c>
      <c r="C67" s="108" t="s">
        <v>207</v>
      </c>
      <c r="D67" s="109">
        <f t="shared" si="3"/>
        <v>2.2213811217520365E-3</v>
      </c>
      <c r="E67" s="109">
        <f t="shared" si="4"/>
        <v>1.4189972721085973E-3</v>
      </c>
      <c r="F67" s="109">
        <f t="shared" ref="F67:G67" si="17">F30</f>
        <v>1.8458302262443439E-5</v>
      </c>
      <c r="G67" s="109">
        <f t="shared" si="17"/>
        <v>2.4090709140271492E-7</v>
      </c>
      <c r="H67" s="109">
        <f t="shared" si="6"/>
        <v>7.7794456318552039E-4</v>
      </c>
      <c r="I67" s="109">
        <f t="shared" si="7"/>
        <v>5.7400771040723987E-6</v>
      </c>
      <c r="J67" s="109">
        <f t="shared" si="8"/>
        <v>3.8132473484162896E-6</v>
      </c>
      <c r="K67" s="109">
        <f t="shared" si="9"/>
        <v>1.5235013936651582E-4</v>
      </c>
      <c r="L67" s="109">
        <f t="shared" si="10"/>
        <v>0</v>
      </c>
      <c r="M67" s="109">
        <f t="shared" si="11"/>
        <v>0</v>
      </c>
      <c r="N67" s="109">
        <f t="shared" si="12"/>
        <v>0</v>
      </c>
      <c r="O67" s="109">
        <f t="shared" si="13"/>
        <v>6.2178117647058821E-4</v>
      </c>
      <c r="P67" s="109">
        <f t="shared" si="14"/>
        <v>0</v>
      </c>
    </row>
    <row r="68" spans="2:16" x14ac:dyDescent="0.3">
      <c r="B68" s="108" t="s">
        <v>208</v>
      </c>
      <c r="C68" s="108" t="s">
        <v>209</v>
      </c>
      <c r="D68" s="109">
        <f t="shared" si="3"/>
        <v>9.0478856861663708E-4</v>
      </c>
      <c r="E68" s="109">
        <f t="shared" si="4"/>
        <v>9.0005322677371943E-4</v>
      </c>
      <c r="F68" s="109">
        <f t="shared" ref="F68:G68" si="18">F31</f>
        <v>4.4905416832579188E-9</v>
      </c>
      <c r="G68" s="109">
        <f t="shared" si="18"/>
        <v>5.303798226244344E-10</v>
      </c>
      <c r="H68" s="109">
        <f t="shared" si="6"/>
        <v>4.7007144709502269E-6</v>
      </c>
      <c r="I68" s="109">
        <f t="shared" si="7"/>
        <v>2.9606450461538458E-8</v>
      </c>
      <c r="J68" s="109">
        <f t="shared" si="8"/>
        <v>7.8230971945701362E-9</v>
      </c>
      <c r="K68" s="109">
        <f t="shared" si="9"/>
        <v>2.9211374479638007E-7</v>
      </c>
      <c r="L68" s="109">
        <f t="shared" si="10"/>
        <v>0</v>
      </c>
      <c r="M68" s="109">
        <f t="shared" si="11"/>
        <v>0</v>
      </c>
      <c r="N68" s="109">
        <f t="shared" si="12"/>
        <v>0</v>
      </c>
      <c r="O68" s="109">
        <f t="shared" si="13"/>
        <v>4.4007776289592767E-6</v>
      </c>
      <c r="P68" s="109">
        <f t="shared" si="14"/>
        <v>0</v>
      </c>
    </row>
    <row r="69" spans="2:16" x14ac:dyDescent="0.3">
      <c r="B69" s="108" t="s">
        <v>210</v>
      </c>
      <c r="C69" s="108" t="s">
        <v>108</v>
      </c>
      <c r="D69" s="109">
        <f t="shared" si="3"/>
        <v>59.415888387040724</v>
      </c>
      <c r="E69" s="109">
        <f>SUM(C36:E36)</f>
        <v>26.776721216289594</v>
      </c>
      <c r="F69" s="109">
        <f>F36</f>
        <v>0.87532843438914032</v>
      </c>
      <c r="G69" s="109">
        <f>G36</f>
        <v>5.0437796199095022E-3</v>
      </c>
      <c r="H69" s="109">
        <f>SUM(H36:N36)</f>
        <v>31.642559142081446</v>
      </c>
      <c r="I69" s="109">
        <f>SUM(O36:R36)</f>
        <v>0.11623581466063349</v>
      </c>
      <c r="J69" s="109">
        <f>H36</f>
        <v>4.3591974660633484E-2</v>
      </c>
      <c r="K69" s="109">
        <f>I36</f>
        <v>3.451118479638009</v>
      </c>
      <c r="L69" s="109">
        <f>J36</f>
        <v>0</v>
      </c>
      <c r="M69" s="109">
        <f>K36</f>
        <v>0</v>
      </c>
      <c r="N69" s="109">
        <f>L36</f>
        <v>0</v>
      </c>
      <c r="O69" s="109">
        <f>M36</f>
        <v>28.147848687782805</v>
      </c>
      <c r="P69" s="109">
        <f>N36</f>
        <v>0</v>
      </c>
    </row>
    <row r="70" spans="2:16" x14ac:dyDescent="0.3">
      <c r="B70" s="108" t="s">
        <v>87</v>
      </c>
      <c r="C70" s="108" t="s">
        <v>88</v>
      </c>
      <c r="D70" s="109">
        <f t="shared" si="3"/>
        <v>1.6462585143674209</v>
      </c>
      <c r="E70" s="109">
        <f t="shared" ref="E70:E88" si="19">SUM(C37:E37)</f>
        <v>1.0540923444705881</v>
      </c>
      <c r="F70" s="109">
        <f>F37</f>
        <v>1.7755466425339365E-2</v>
      </c>
      <c r="G70" s="109">
        <f>G37</f>
        <v>2.1301876561085974E-4</v>
      </c>
      <c r="H70" s="109">
        <f>SUM(H37:N37)</f>
        <v>0.53927108561085979</v>
      </c>
      <c r="I70" s="109">
        <f>SUM(O37:R37)</f>
        <v>3.4926599095022624E-2</v>
      </c>
      <c r="J70" s="109">
        <f>H37</f>
        <v>0.15831847963800905</v>
      </c>
      <c r="K70" s="109">
        <f>I37</f>
        <v>3.6553235837104077E-2</v>
      </c>
      <c r="L70" s="109">
        <f>J37</f>
        <v>0</v>
      </c>
      <c r="M70" s="109">
        <f>K37</f>
        <v>0</v>
      </c>
      <c r="N70" s="109">
        <f>L37</f>
        <v>0</v>
      </c>
      <c r="O70" s="109">
        <f>M37</f>
        <v>0.34439937013574662</v>
      </c>
      <c r="P70" s="109">
        <f>N37</f>
        <v>0</v>
      </c>
    </row>
    <row r="71" spans="2:16" x14ac:dyDescent="0.3">
      <c r="B71" s="108" t="s">
        <v>89</v>
      </c>
      <c r="C71" s="108" t="s">
        <v>88</v>
      </c>
      <c r="D71" s="109">
        <f t="shared" si="3"/>
        <v>630.81395889882356</v>
      </c>
      <c r="E71" s="109">
        <f t="shared" si="19"/>
        <v>492.24292162895921</v>
      </c>
      <c r="F71" s="109">
        <f t="shared" ref="F71:G71" si="20">F38</f>
        <v>4.2227047239819004</v>
      </c>
      <c r="G71" s="109">
        <f t="shared" si="20"/>
        <v>2.9705526877828056E-2</v>
      </c>
      <c r="H71" s="109">
        <f t="shared" ref="H71:H80" si="21">SUM(H38:N38)</f>
        <v>132.65653437104072</v>
      </c>
      <c r="I71" s="109">
        <f t="shared" ref="I71:I80" si="22">SUM(O38:R38)</f>
        <v>1.6620926479638007</v>
      </c>
      <c r="J71" s="109">
        <f t="shared" ref="J71:P71" si="23">H38</f>
        <v>0.98170866968325798</v>
      </c>
      <c r="K71" s="109">
        <f t="shared" si="23"/>
        <v>12.364867330316743</v>
      </c>
      <c r="L71" s="109">
        <f t="shared" si="23"/>
        <v>0</v>
      </c>
      <c r="M71" s="109">
        <f t="shared" si="23"/>
        <v>0</v>
      </c>
      <c r="N71" s="109">
        <f t="shared" si="23"/>
        <v>0</v>
      </c>
      <c r="O71" s="109">
        <f t="shared" si="23"/>
        <v>119.30995837104071</v>
      </c>
      <c r="P71" s="109">
        <f t="shared" si="23"/>
        <v>0</v>
      </c>
    </row>
    <row r="72" spans="2:16" x14ac:dyDescent="0.3">
      <c r="B72" s="108" t="s">
        <v>211</v>
      </c>
      <c r="C72" s="108" t="s">
        <v>108</v>
      </c>
      <c r="D72" s="109">
        <f t="shared" si="3"/>
        <v>27.284437708553849</v>
      </c>
      <c r="E72" s="109">
        <f>SUM(C39:E39)</f>
        <v>2.2549007141357467</v>
      </c>
      <c r="F72" s="109">
        <f t="shared" ref="F72:G72" si="24">F39</f>
        <v>1.2272409773755658E-3</v>
      </c>
      <c r="G72" s="109">
        <f t="shared" si="24"/>
        <v>2.8675848687782806E-4</v>
      </c>
      <c r="H72" s="109">
        <f t="shared" si="21"/>
        <v>25.020981760723984</v>
      </c>
      <c r="I72" s="109">
        <f t="shared" si="22"/>
        <v>7.0412342298642539E-3</v>
      </c>
      <c r="J72" s="109">
        <f t="shared" ref="J72:P72" si="25">H39</f>
        <v>1.3903324524886877E-2</v>
      </c>
      <c r="K72" s="109">
        <f t="shared" si="25"/>
        <v>0.12882830045248869</v>
      </c>
      <c r="L72" s="109">
        <f t="shared" si="25"/>
        <v>0</v>
      </c>
      <c r="M72" s="109">
        <f t="shared" si="25"/>
        <v>0</v>
      </c>
      <c r="N72" s="109">
        <f t="shared" si="25"/>
        <v>0</v>
      </c>
      <c r="O72" s="109">
        <f t="shared" si="25"/>
        <v>24.878250135746608</v>
      </c>
      <c r="P72" s="109">
        <f t="shared" si="25"/>
        <v>0</v>
      </c>
    </row>
    <row r="73" spans="2:16" x14ac:dyDescent="0.3">
      <c r="B73" s="108" t="s">
        <v>212</v>
      </c>
      <c r="C73" s="108" t="s">
        <v>108</v>
      </c>
      <c r="D73" s="109">
        <f t="shared" si="3"/>
        <v>9.0951312217194547E-3</v>
      </c>
      <c r="E73" s="109">
        <f t="shared" ref="E73:E77" si="26">SUM(C40:E40)</f>
        <v>0.30317104072398193</v>
      </c>
      <c r="F73" s="109">
        <f t="shared" ref="F73:G73" si="27">F40</f>
        <v>0</v>
      </c>
      <c r="G73" s="109">
        <f t="shared" si="27"/>
        <v>-0.29407590950226248</v>
      </c>
      <c r="H73" s="109">
        <f t="shared" si="21"/>
        <v>0</v>
      </c>
      <c r="I73" s="109">
        <f t="shared" si="22"/>
        <v>0</v>
      </c>
      <c r="J73" s="109">
        <f t="shared" ref="J73:P73" si="28">H40</f>
        <v>0</v>
      </c>
      <c r="K73" s="109">
        <f t="shared" si="28"/>
        <v>0</v>
      </c>
      <c r="L73" s="109">
        <f t="shared" si="28"/>
        <v>0</v>
      </c>
      <c r="M73" s="109">
        <f t="shared" si="28"/>
        <v>0</v>
      </c>
      <c r="N73" s="109">
        <f t="shared" si="28"/>
        <v>0</v>
      </c>
      <c r="O73" s="109">
        <f t="shared" si="28"/>
        <v>0</v>
      </c>
      <c r="P73" s="109">
        <f t="shared" si="28"/>
        <v>0</v>
      </c>
    </row>
    <row r="74" spans="2:16" x14ac:dyDescent="0.3">
      <c r="B74" s="108" t="s">
        <v>213</v>
      </c>
      <c r="C74" s="108" t="s">
        <v>108</v>
      </c>
      <c r="D74" s="109">
        <f t="shared" si="3"/>
        <v>27.293532843279639</v>
      </c>
      <c r="E74" s="109">
        <f t="shared" si="26"/>
        <v>2.5580717548597285</v>
      </c>
      <c r="F74" s="109">
        <f t="shared" ref="F74:G74" si="29">F41</f>
        <v>1.2272409773755658E-3</v>
      </c>
      <c r="G74" s="109">
        <f t="shared" si="29"/>
        <v>-0.29378914751131219</v>
      </c>
      <c r="H74" s="109">
        <f t="shared" si="21"/>
        <v>25.020981760723984</v>
      </c>
      <c r="I74" s="109">
        <f t="shared" si="22"/>
        <v>7.0412342298642539E-3</v>
      </c>
      <c r="J74" s="109">
        <f t="shared" ref="J74:P74" si="30">H41</f>
        <v>1.3903324524886877E-2</v>
      </c>
      <c r="K74" s="109">
        <f t="shared" si="30"/>
        <v>0.12882830045248869</v>
      </c>
      <c r="L74" s="109">
        <f t="shared" si="30"/>
        <v>0</v>
      </c>
      <c r="M74" s="109">
        <f t="shared" si="30"/>
        <v>0</v>
      </c>
      <c r="N74" s="109">
        <f t="shared" si="30"/>
        <v>0</v>
      </c>
      <c r="O74" s="109">
        <f t="shared" si="30"/>
        <v>24.878250135746608</v>
      </c>
      <c r="P74" s="109">
        <f t="shared" si="30"/>
        <v>0</v>
      </c>
    </row>
    <row r="75" spans="2:16" x14ac:dyDescent="0.3">
      <c r="B75" s="108" t="s">
        <v>214</v>
      </c>
      <c r="C75" s="108" t="s">
        <v>108</v>
      </c>
      <c r="D75" s="109">
        <f t="shared" si="3"/>
        <v>374.26963768832576</v>
      </c>
      <c r="E75" s="109">
        <f t="shared" si="26"/>
        <v>26.184900047058822</v>
      </c>
      <c r="F75" s="109">
        <f t="shared" ref="F75:G75" si="31">F42</f>
        <v>0.87723504072398195</v>
      </c>
      <c r="G75" s="109">
        <f t="shared" si="31"/>
        <v>8.9142052488687794E-3</v>
      </c>
      <c r="H75" s="109">
        <f t="shared" si="21"/>
        <v>347.03547085610859</v>
      </c>
      <c r="I75" s="109">
        <f t="shared" si="22"/>
        <v>0.16311753918552038</v>
      </c>
      <c r="J75" s="109">
        <f t="shared" ref="J75:P75" si="32">H42</f>
        <v>7.6873498642533941E-2</v>
      </c>
      <c r="K75" s="109">
        <f t="shared" si="32"/>
        <v>2.9928272217194567</v>
      </c>
      <c r="L75" s="109">
        <f t="shared" si="32"/>
        <v>0</v>
      </c>
      <c r="M75" s="109">
        <f t="shared" si="32"/>
        <v>0</v>
      </c>
      <c r="N75" s="109">
        <f t="shared" si="32"/>
        <v>0</v>
      </c>
      <c r="O75" s="109">
        <f t="shared" si="32"/>
        <v>343.9657701357466</v>
      </c>
      <c r="P75" s="109">
        <f t="shared" si="32"/>
        <v>0</v>
      </c>
    </row>
    <row r="76" spans="2:16" x14ac:dyDescent="0.3">
      <c r="B76" s="108" t="s">
        <v>215</v>
      </c>
      <c r="C76" s="108" t="s">
        <v>108</v>
      </c>
      <c r="D76" s="109">
        <f t="shared" si="3"/>
        <v>3.7631885683257913</v>
      </c>
      <c r="E76" s="109">
        <f t="shared" si="26"/>
        <v>4.3350654914027142</v>
      </c>
      <c r="F76" s="109">
        <f t="shared" ref="F76:G76" si="33">F43</f>
        <v>0</v>
      </c>
      <c r="G76" s="109">
        <f t="shared" si="33"/>
        <v>0</v>
      </c>
      <c r="H76" s="109">
        <f t="shared" si="21"/>
        <v>0.76452488687782805</v>
      </c>
      <c r="I76" s="109">
        <f t="shared" si="22"/>
        <v>-1.336401809954751</v>
      </c>
      <c r="J76" s="109">
        <f t="shared" ref="J76:P76" si="34">H43</f>
        <v>0</v>
      </c>
      <c r="K76" s="109">
        <f t="shared" si="34"/>
        <v>0.76452488687782805</v>
      </c>
      <c r="L76" s="109">
        <f t="shared" si="34"/>
        <v>0</v>
      </c>
      <c r="M76" s="109">
        <f t="shared" si="34"/>
        <v>0</v>
      </c>
      <c r="N76" s="109">
        <f t="shared" si="34"/>
        <v>0</v>
      </c>
      <c r="O76" s="109">
        <f t="shared" si="34"/>
        <v>0</v>
      </c>
      <c r="P76" s="109">
        <f t="shared" si="34"/>
        <v>0</v>
      </c>
    </row>
    <row r="77" spans="2:16" x14ac:dyDescent="0.3">
      <c r="B77" s="108" t="s">
        <v>216</v>
      </c>
      <c r="C77" s="108" t="s">
        <v>108</v>
      </c>
      <c r="D77" s="109">
        <f t="shared" si="3"/>
        <v>378.00002522208143</v>
      </c>
      <c r="E77" s="109">
        <f t="shared" si="26"/>
        <v>30.502754903167421</v>
      </c>
      <c r="F77" s="109">
        <f t="shared" ref="F77:G77" si="35">F44</f>
        <v>0.87722874208144797</v>
      </c>
      <c r="G77" s="109">
        <f t="shared" si="35"/>
        <v>8.9138816289592755E-3</v>
      </c>
      <c r="H77" s="109">
        <f t="shared" si="21"/>
        <v>347.7844525466063</v>
      </c>
      <c r="I77" s="109">
        <f t="shared" si="22"/>
        <v>-1.1733248514027148</v>
      </c>
      <c r="J77" s="109">
        <f t="shared" ref="J77:P77" si="36">H44</f>
        <v>7.6839587330316733E-2</v>
      </c>
      <c r="K77" s="109">
        <f t="shared" si="36"/>
        <v>3.7565830950226249</v>
      </c>
      <c r="L77" s="109">
        <f t="shared" si="36"/>
        <v>0</v>
      </c>
      <c r="M77" s="109">
        <f t="shared" si="36"/>
        <v>0</v>
      </c>
      <c r="N77" s="109">
        <f t="shared" si="36"/>
        <v>0</v>
      </c>
      <c r="O77" s="109">
        <f t="shared" si="36"/>
        <v>343.95102986425337</v>
      </c>
      <c r="P77" s="109">
        <f t="shared" si="36"/>
        <v>0</v>
      </c>
    </row>
    <row r="78" spans="2:16" x14ac:dyDescent="0.3">
      <c r="B78" s="108" t="s">
        <v>217</v>
      </c>
      <c r="C78" s="108" t="s">
        <v>97</v>
      </c>
      <c r="D78" s="109">
        <f t="shared" si="3"/>
        <v>8.2190157248868773E-2</v>
      </c>
      <c r="E78" s="109">
        <f>SUM(C45:E45)</f>
        <v>8.2190157248868773E-2</v>
      </c>
      <c r="F78" s="109">
        <f t="shared" ref="F78:G78" si="37">F45</f>
        <v>0</v>
      </c>
      <c r="G78" s="109">
        <f t="shared" si="37"/>
        <v>0</v>
      </c>
      <c r="H78" s="109">
        <f t="shared" si="21"/>
        <v>0</v>
      </c>
      <c r="I78" s="109">
        <f t="shared" si="22"/>
        <v>0</v>
      </c>
      <c r="J78" s="109">
        <f t="shared" ref="J78:P78" si="38">H45</f>
        <v>0</v>
      </c>
      <c r="K78" s="109">
        <f t="shared" si="38"/>
        <v>0</v>
      </c>
      <c r="L78" s="109">
        <f t="shared" si="38"/>
        <v>0</v>
      </c>
      <c r="M78" s="109">
        <f t="shared" si="38"/>
        <v>0</v>
      </c>
      <c r="N78" s="109">
        <f t="shared" si="38"/>
        <v>0</v>
      </c>
      <c r="O78" s="109">
        <f t="shared" si="38"/>
        <v>0</v>
      </c>
      <c r="P78" s="109">
        <f t="shared" si="38"/>
        <v>0</v>
      </c>
    </row>
    <row r="79" spans="2:16" x14ac:dyDescent="0.3">
      <c r="B79" s="108" t="s">
        <v>98</v>
      </c>
      <c r="C79" s="108" t="s">
        <v>108</v>
      </c>
      <c r="D79" s="109">
        <f t="shared" si="3"/>
        <v>0</v>
      </c>
      <c r="E79" s="109">
        <f t="shared" si="19"/>
        <v>0</v>
      </c>
      <c r="F79" s="109">
        <f t="shared" ref="F79:G79" si="39">F46</f>
        <v>0</v>
      </c>
      <c r="G79" s="109">
        <f t="shared" si="39"/>
        <v>0</v>
      </c>
      <c r="H79" s="109">
        <f t="shared" si="21"/>
        <v>0</v>
      </c>
      <c r="I79" s="109">
        <f t="shared" si="22"/>
        <v>0</v>
      </c>
      <c r="J79" s="109">
        <f t="shared" ref="J79:P79" si="40">H46</f>
        <v>0</v>
      </c>
      <c r="K79" s="109">
        <f t="shared" si="40"/>
        <v>0</v>
      </c>
      <c r="L79" s="109">
        <f t="shared" si="40"/>
        <v>0</v>
      </c>
      <c r="M79" s="109">
        <f t="shared" si="40"/>
        <v>0</v>
      </c>
      <c r="N79" s="109">
        <f t="shared" si="40"/>
        <v>0</v>
      </c>
      <c r="O79" s="109">
        <f t="shared" si="40"/>
        <v>0</v>
      </c>
      <c r="P79" s="109">
        <f t="shared" si="40"/>
        <v>0</v>
      </c>
    </row>
    <row r="80" spans="2:16" x14ac:dyDescent="0.3">
      <c r="B80" s="108" t="s">
        <v>218</v>
      </c>
      <c r="C80" s="108" t="s">
        <v>108</v>
      </c>
      <c r="D80" s="109">
        <f t="shared" si="3"/>
        <v>0</v>
      </c>
      <c r="E80" s="109">
        <f t="shared" si="19"/>
        <v>0</v>
      </c>
      <c r="F80" s="109">
        <f t="shared" ref="F80:G80" si="41">F47</f>
        <v>0</v>
      </c>
      <c r="G80" s="109">
        <f t="shared" si="41"/>
        <v>0</v>
      </c>
      <c r="H80" s="109">
        <f t="shared" si="21"/>
        <v>0</v>
      </c>
      <c r="I80" s="109">
        <f t="shared" si="22"/>
        <v>0</v>
      </c>
      <c r="J80" s="109">
        <f t="shared" ref="J80:P80" si="42">H47</f>
        <v>0</v>
      </c>
      <c r="K80" s="109">
        <f t="shared" si="42"/>
        <v>0</v>
      </c>
      <c r="L80" s="109">
        <f t="shared" si="42"/>
        <v>0</v>
      </c>
      <c r="M80" s="109">
        <f t="shared" si="42"/>
        <v>0</v>
      </c>
      <c r="N80" s="109">
        <f t="shared" si="42"/>
        <v>0</v>
      </c>
      <c r="O80" s="109">
        <f t="shared" si="42"/>
        <v>0</v>
      </c>
      <c r="P80" s="109">
        <f t="shared" si="42"/>
        <v>0</v>
      </c>
    </row>
    <row r="81" spans="2:16" x14ac:dyDescent="0.3">
      <c r="B81" s="108" t="s">
        <v>100</v>
      </c>
      <c r="C81" s="108" t="s">
        <v>88</v>
      </c>
      <c r="D81" s="109">
        <f t="shared" si="3"/>
        <v>8.6687748938866951E-2</v>
      </c>
      <c r="E81" s="109">
        <f>SUM(C33:E33)</f>
        <v>2.1447043960941173E-2</v>
      </c>
      <c r="F81" s="109">
        <f>F33</f>
        <v>1.222163402714932E-6</v>
      </c>
      <c r="G81" s="109">
        <f>G33</f>
        <v>3.2122774298642535E-6</v>
      </c>
      <c r="H81" s="109">
        <f>SUM(H33:N33)</f>
        <v>6.5177169665158366E-2</v>
      </c>
      <c r="I81" s="109">
        <f>SUM(O33:R33)</f>
        <v>5.910087193484163E-5</v>
      </c>
      <c r="J81" s="109">
        <f>H33</f>
        <v>-3.3159707511312218E-2</v>
      </c>
      <c r="K81" s="109">
        <f>I33</f>
        <v>2.6374527420814477E-3</v>
      </c>
      <c r="L81" s="109">
        <f>J33</f>
        <v>0</v>
      </c>
      <c r="M81" s="109">
        <f>K33</f>
        <v>0</v>
      </c>
      <c r="N81" s="109">
        <f>L33</f>
        <v>0</v>
      </c>
      <c r="O81" s="109">
        <f>M33</f>
        <v>9.5699424434389141E-2</v>
      </c>
      <c r="P81" s="109">
        <f>N33</f>
        <v>0</v>
      </c>
    </row>
    <row r="82" spans="2:16" x14ac:dyDescent="0.3">
      <c r="B82" s="108" t="s">
        <v>219</v>
      </c>
      <c r="C82" s="108" t="s">
        <v>97</v>
      </c>
      <c r="D82" s="109">
        <f t="shared" si="3"/>
        <v>0.36989569707851583</v>
      </c>
      <c r="E82" s="109">
        <f>SUM(C48:E48)</f>
        <v>0.23968103245350225</v>
      </c>
      <c r="F82" s="109">
        <f>F48</f>
        <v>2.7619496832579185E-5</v>
      </c>
      <c r="G82" s="109">
        <f>G48</f>
        <v>4.6751932669683259E-5</v>
      </c>
      <c r="H82" s="109">
        <f>SUM(H48:N48)</f>
        <v>8.2456070805429854E-2</v>
      </c>
      <c r="I82" s="109">
        <f>SUM(O48:R48)</f>
        <v>4.7684222390081445E-2</v>
      </c>
      <c r="J82" s="109">
        <f>H48</f>
        <v>7.4432542986425335E-4</v>
      </c>
      <c r="K82" s="109">
        <f>I48</f>
        <v>5.0254105339366511E-3</v>
      </c>
      <c r="L82" s="109">
        <f>J48</f>
        <v>0</v>
      </c>
      <c r="M82" s="109">
        <f>K48</f>
        <v>0</v>
      </c>
      <c r="N82" s="109">
        <f>L48</f>
        <v>0</v>
      </c>
      <c r="O82" s="109">
        <f>M48</f>
        <v>7.6686334841628956E-2</v>
      </c>
      <c r="P82" s="109">
        <f>N48</f>
        <v>0</v>
      </c>
    </row>
    <row r="83" spans="2:16" x14ac:dyDescent="0.3">
      <c r="B83" s="108" t="s">
        <v>220</v>
      </c>
      <c r="C83" s="108" t="s">
        <v>97</v>
      </c>
      <c r="D83" s="109">
        <f t="shared" si="3"/>
        <v>2.7273366047840724</v>
      </c>
      <c r="E83" s="109">
        <f t="shared" ref="E83:E88" si="43">SUM(C49:E49)</f>
        <v>1.9651558230211763</v>
      </c>
      <c r="F83" s="109">
        <f t="shared" ref="F83:G83" si="44">F49</f>
        <v>3.0521224977375568E-4</v>
      </c>
      <c r="G83" s="109">
        <f t="shared" si="44"/>
        <v>3.2365096108597288E-4</v>
      </c>
      <c r="H83" s="109">
        <f t="shared" ref="H83:H88" si="45">SUM(H49:N49)</f>
        <v>0.67195874990045246</v>
      </c>
      <c r="I83" s="109">
        <f t="shared" ref="I83:I88" si="46">SUM(O49:R49)</f>
        <v>8.9593168651583718E-2</v>
      </c>
      <c r="J83" s="109">
        <f t="shared" ref="J83:P83" si="47">H49</f>
        <v>1.235261031674208E-3</v>
      </c>
      <c r="K83" s="109">
        <f t="shared" si="47"/>
        <v>2.7911354932126698E-2</v>
      </c>
      <c r="L83" s="109">
        <f t="shared" si="47"/>
        <v>0</v>
      </c>
      <c r="M83" s="109">
        <f t="shared" si="47"/>
        <v>0</v>
      </c>
      <c r="N83" s="109">
        <f t="shared" si="47"/>
        <v>0</v>
      </c>
      <c r="O83" s="109">
        <f t="shared" si="47"/>
        <v>0.6428121339366516</v>
      </c>
      <c r="P83" s="109">
        <f t="shared" si="47"/>
        <v>0</v>
      </c>
    </row>
    <row r="84" spans="2:16" x14ac:dyDescent="0.3">
      <c r="B84" s="108" t="s">
        <v>221</v>
      </c>
      <c r="C84" s="108" t="s">
        <v>97</v>
      </c>
      <c r="D84" s="109">
        <f t="shared" si="3"/>
        <v>4.5956621257911313E-3</v>
      </c>
      <c r="E84" s="109">
        <f t="shared" si="43"/>
        <v>7.2686283800904979E-5</v>
      </c>
      <c r="F84" s="109">
        <f t="shared" ref="F84:G84" si="48">F50</f>
        <v>6.3565607963800907E-6</v>
      </c>
      <c r="G84" s="109">
        <f t="shared" si="48"/>
        <v>8.7394309502262444E-8</v>
      </c>
      <c r="H84" s="109">
        <f t="shared" si="45"/>
        <v>4.5153609499366514E-3</v>
      </c>
      <c r="I84" s="109">
        <f t="shared" si="46"/>
        <v>1.1709369476923077E-6</v>
      </c>
      <c r="J84" s="109">
        <f t="shared" ref="J84:P84" si="49">H50</f>
        <v>5.2210888687782809E-7</v>
      </c>
      <c r="K84" s="109">
        <f t="shared" si="49"/>
        <v>4.9533749864253397E-6</v>
      </c>
      <c r="L84" s="109">
        <f t="shared" si="49"/>
        <v>0</v>
      </c>
      <c r="M84" s="109">
        <f t="shared" si="49"/>
        <v>0</v>
      </c>
      <c r="N84" s="109">
        <f t="shared" si="49"/>
        <v>0</v>
      </c>
      <c r="O84" s="109">
        <f t="shared" si="49"/>
        <v>4.5098854660633484E-3</v>
      </c>
      <c r="P84" s="109">
        <f t="shared" si="49"/>
        <v>0</v>
      </c>
    </row>
    <row r="85" spans="2:16" x14ac:dyDescent="0.3">
      <c r="B85" s="108" t="s">
        <v>104</v>
      </c>
      <c r="C85" s="108" t="s">
        <v>97</v>
      </c>
      <c r="D85" s="109">
        <f t="shared" si="3"/>
        <v>0</v>
      </c>
      <c r="E85" s="109">
        <f t="shared" si="43"/>
        <v>0</v>
      </c>
      <c r="F85" s="109">
        <f t="shared" ref="F85:G85" si="50">F51</f>
        <v>0</v>
      </c>
      <c r="G85" s="109">
        <f t="shared" si="50"/>
        <v>0</v>
      </c>
      <c r="H85" s="109">
        <f t="shared" si="45"/>
        <v>0</v>
      </c>
      <c r="I85" s="109">
        <f t="shared" si="46"/>
        <v>0</v>
      </c>
      <c r="J85" s="109">
        <f t="shared" ref="J85:P85" si="51">H51</f>
        <v>0</v>
      </c>
      <c r="K85" s="109">
        <f t="shared" si="51"/>
        <v>0</v>
      </c>
      <c r="L85" s="109">
        <f t="shared" si="51"/>
        <v>0</v>
      </c>
      <c r="M85" s="109">
        <f t="shared" si="51"/>
        <v>0</v>
      </c>
      <c r="N85" s="109">
        <f t="shared" si="51"/>
        <v>0</v>
      </c>
      <c r="O85" s="109">
        <f t="shared" si="51"/>
        <v>0</v>
      </c>
      <c r="P85" s="109">
        <f t="shared" si="51"/>
        <v>0</v>
      </c>
    </row>
    <row r="86" spans="2:16" x14ac:dyDescent="0.3">
      <c r="B86" s="108" t="s">
        <v>105</v>
      </c>
      <c r="C86" s="108" t="s">
        <v>97</v>
      </c>
      <c r="D86" s="109">
        <f t="shared" si="3"/>
        <v>6.4011449049773753E-2</v>
      </c>
      <c r="E86" s="109">
        <f t="shared" si="43"/>
        <v>0</v>
      </c>
      <c r="F86" s="109">
        <f t="shared" ref="F86:G86" si="52">F52</f>
        <v>0</v>
      </c>
      <c r="G86" s="109">
        <f t="shared" si="52"/>
        <v>1.8315475113122173E-2</v>
      </c>
      <c r="H86" s="109">
        <f t="shared" si="45"/>
        <v>0</v>
      </c>
      <c r="I86" s="109">
        <f t="shared" si="46"/>
        <v>4.5695973936651584E-2</v>
      </c>
      <c r="J86" s="109">
        <f t="shared" ref="J86:P86" si="53">H52</f>
        <v>0</v>
      </c>
      <c r="K86" s="109">
        <f t="shared" si="53"/>
        <v>0</v>
      </c>
      <c r="L86" s="109">
        <f t="shared" si="53"/>
        <v>0</v>
      </c>
      <c r="M86" s="109">
        <f t="shared" si="53"/>
        <v>0</v>
      </c>
      <c r="N86" s="109">
        <f t="shared" si="53"/>
        <v>0</v>
      </c>
      <c r="O86" s="109">
        <f t="shared" si="53"/>
        <v>0</v>
      </c>
      <c r="P86" s="109">
        <f t="shared" si="53"/>
        <v>0</v>
      </c>
    </row>
    <row r="87" spans="2:16" x14ac:dyDescent="0.3">
      <c r="B87" s="108" t="s">
        <v>106</v>
      </c>
      <c r="C87" s="108" t="s">
        <v>97</v>
      </c>
      <c r="D87" s="109">
        <f t="shared" si="3"/>
        <v>3.2773611583710408E-2</v>
      </c>
      <c r="E87" s="109">
        <f t="shared" si="43"/>
        <v>0</v>
      </c>
      <c r="F87" s="109">
        <f t="shared" ref="F87:G87" si="54">F53</f>
        <v>0</v>
      </c>
      <c r="G87" s="109">
        <f t="shared" si="54"/>
        <v>1.6463348416289592E-3</v>
      </c>
      <c r="H87" s="109">
        <f t="shared" si="45"/>
        <v>0</v>
      </c>
      <c r="I87" s="109">
        <f t="shared" si="46"/>
        <v>3.1127276742081451E-2</v>
      </c>
      <c r="J87" s="109">
        <f t="shared" ref="J87:P87" si="55">H53</f>
        <v>0</v>
      </c>
      <c r="K87" s="109">
        <f t="shared" si="55"/>
        <v>0</v>
      </c>
      <c r="L87" s="109">
        <f t="shared" si="55"/>
        <v>0</v>
      </c>
      <c r="M87" s="109">
        <f t="shared" si="55"/>
        <v>0</v>
      </c>
      <c r="N87" s="109">
        <f t="shared" si="55"/>
        <v>0</v>
      </c>
      <c r="O87" s="109">
        <f t="shared" si="55"/>
        <v>0</v>
      </c>
      <c r="P87" s="109">
        <f t="shared" si="55"/>
        <v>0</v>
      </c>
    </row>
    <row r="88" spans="2:16" x14ac:dyDescent="0.3">
      <c r="B88" s="108" t="s">
        <v>107</v>
      </c>
      <c r="C88" s="108" t="s">
        <v>222</v>
      </c>
      <c r="D88" s="109">
        <f t="shared" si="3"/>
        <v>0.29073784760180993</v>
      </c>
      <c r="E88" s="109">
        <f t="shared" si="43"/>
        <v>0</v>
      </c>
      <c r="F88" s="109">
        <f t="shared" ref="F88:G89" si="56">F54</f>
        <v>0</v>
      </c>
      <c r="G88" s="109">
        <f t="shared" si="56"/>
        <v>9.0918095927601823E-3</v>
      </c>
      <c r="H88" s="109">
        <f t="shared" si="45"/>
        <v>0</v>
      </c>
      <c r="I88" s="109">
        <f t="shared" si="46"/>
        <v>0.28164603800904975</v>
      </c>
      <c r="J88" s="109">
        <f t="shared" ref="J88:P88" si="57">H54</f>
        <v>0</v>
      </c>
      <c r="K88" s="109">
        <f t="shared" si="57"/>
        <v>0</v>
      </c>
      <c r="L88" s="109">
        <f t="shared" si="57"/>
        <v>0</v>
      </c>
      <c r="M88" s="109">
        <f t="shared" si="57"/>
        <v>0</v>
      </c>
      <c r="N88" s="109">
        <f t="shared" si="57"/>
        <v>0</v>
      </c>
      <c r="O88" s="109">
        <f t="shared" si="57"/>
        <v>0</v>
      </c>
      <c r="P88" s="109">
        <f t="shared" si="57"/>
        <v>0</v>
      </c>
    </row>
    <row r="89" spans="2:16" x14ac:dyDescent="0.3">
      <c r="B89" s="108" t="s">
        <v>223</v>
      </c>
      <c r="C89" s="108" t="s">
        <v>108</v>
      </c>
      <c r="D89" s="109">
        <f t="shared" si="3"/>
        <v>405.29355806536108</v>
      </c>
      <c r="E89" s="109">
        <f>SUM(C32:E32)</f>
        <v>33.060826658027146</v>
      </c>
      <c r="F89" s="109">
        <f>F32</f>
        <v>0.87845598305882344</v>
      </c>
      <c r="G89" s="109">
        <f>G32</f>
        <v>-0.2848752658823529</v>
      </c>
      <c r="H89" s="109">
        <f>SUM(H32:N32)</f>
        <v>372.8054343073303</v>
      </c>
      <c r="I89" s="109">
        <f>SUM(O32:R32)</f>
        <v>-1.1662836171728506</v>
      </c>
      <c r="J89" s="109">
        <f>H32</f>
        <v>9.0742911855203612E-2</v>
      </c>
      <c r="K89" s="109">
        <f>I32</f>
        <v>3.8854113954751135</v>
      </c>
      <c r="L89" s="109">
        <f>J32</f>
        <v>0</v>
      </c>
      <c r="M89" s="109">
        <f>K32</f>
        <v>0</v>
      </c>
      <c r="N89" s="109">
        <f>L32</f>
        <v>0</v>
      </c>
      <c r="O89" s="109">
        <f>M32</f>
        <v>368.82927999999998</v>
      </c>
      <c r="P89" s="109">
        <f>N32</f>
        <v>0</v>
      </c>
    </row>
  </sheetData>
  <mergeCells count="11">
    <mergeCell ref="F2:T4"/>
    <mergeCell ref="S34:S35"/>
    <mergeCell ref="B24:B25"/>
    <mergeCell ref="C24:E24"/>
    <mergeCell ref="H24:N24"/>
    <mergeCell ref="O24:R24"/>
    <mergeCell ref="S24:S25"/>
    <mergeCell ref="B34:B35"/>
    <mergeCell ref="C34:E34"/>
    <mergeCell ref="H34:N34"/>
    <mergeCell ref="O34:R34"/>
  </mergeCells>
  <conditionalFormatting sqref="B2:T25 B26:B54 S26:T54">
    <cfRule type="cellIs" dxfId="3" priority="1" operator="lessThan">
      <formula>0</formula>
    </cfRule>
  </conditionalFormatting>
  <pageMargins left="0.7" right="0.7" top="0.75" bottom="0.75" header="0.3" footer="0.3"/>
  <pageSetup paperSize="9" scale="3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5056A-F3AC-46C5-9FEC-75F9BD63887A}">
  <sheetPr>
    <tabColor theme="7"/>
  </sheetPr>
  <dimension ref="B2:T56"/>
  <sheetViews>
    <sheetView topLeftCell="A3" zoomScale="70" zoomScaleNormal="70" workbookViewId="0">
      <selection activeCell="C36" sqref="C36:S54"/>
    </sheetView>
  </sheetViews>
  <sheetFormatPr baseColWidth="10" defaultColWidth="11.44140625" defaultRowHeight="14.4" x14ac:dyDescent="0.3"/>
  <cols>
    <col min="1" max="1" width="2.44140625" style="4" customWidth="1"/>
    <col min="2" max="2" width="34.44140625" style="4" customWidth="1"/>
    <col min="3" max="16384" width="11.44140625" style="4"/>
  </cols>
  <sheetData>
    <row r="2" spans="6:20" ht="15.6" customHeight="1" x14ac:dyDescent="0.3">
      <c r="F2" s="72" t="s">
        <v>168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6:20" ht="14.4" customHeight="1" x14ac:dyDescent="0.3"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6:20" ht="14.4" customHeight="1" x14ac:dyDescent="0.3"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6" spans="6:20" ht="6.6" hidden="1" customHeight="1" x14ac:dyDescent="0.3"/>
    <row r="7" spans="6:20" ht="6.6" hidden="1" customHeight="1" x14ac:dyDescent="0.3"/>
    <row r="8" spans="6:20" ht="6.6" hidden="1" customHeight="1" x14ac:dyDescent="0.3"/>
    <row r="9" spans="6:20" ht="6.6" hidden="1" customHeight="1" x14ac:dyDescent="0.3"/>
    <row r="10" spans="6:20" ht="6.6" hidden="1" customHeight="1" x14ac:dyDescent="0.3"/>
    <row r="11" spans="6:20" ht="6.6" hidden="1" customHeight="1" x14ac:dyDescent="0.3"/>
    <row r="12" spans="6:20" ht="6.6" hidden="1" customHeight="1" x14ac:dyDescent="0.3"/>
    <row r="13" spans="6:20" ht="6.6" hidden="1" customHeight="1" x14ac:dyDescent="0.3"/>
    <row r="14" spans="6:20" ht="6.6" hidden="1" customHeight="1" x14ac:dyDescent="0.3"/>
    <row r="15" spans="6:20" ht="6.6" hidden="1" customHeight="1" x14ac:dyDescent="0.3"/>
    <row r="16" spans="6:20" ht="6.6" hidden="1" customHeight="1" x14ac:dyDescent="0.3"/>
    <row r="17" spans="2:20" ht="6.6" hidden="1" customHeight="1" x14ac:dyDescent="0.3"/>
    <row r="18" spans="2:20" ht="6.6" hidden="1" customHeight="1" x14ac:dyDescent="0.3"/>
    <row r="19" spans="2:20" ht="6.6" hidden="1" customHeight="1" x14ac:dyDescent="0.3"/>
    <row r="20" spans="2:20" ht="6.6" hidden="1" customHeight="1" x14ac:dyDescent="0.3"/>
    <row r="21" spans="2:20" ht="6.6" hidden="1" customHeight="1" x14ac:dyDescent="0.3"/>
    <row r="22" spans="2:20" ht="6.6" hidden="1" customHeight="1" x14ac:dyDescent="0.3"/>
    <row r="23" spans="2:20" ht="15" thickBot="1" x14ac:dyDescent="0.35"/>
    <row r="24" spans="2:20" ht="75" customHeight="1" thickTop="1" thickBot="1" x14ac:dyDescent="0.35">
      <c r="B24" s="75" t="s">
        <v>113</v>
      </c>
      <c r="C24" s="77" t="s">
        <v>114</v>
      </c>
      <c r="D24" s="78"/>
      <c r="E24" s="79"/>
      <c r="F24" s="1" t="s">
        <v>0</v>
      </c>
      <c r="G24" s="1" t="s">
        <v>1</v>
      </c>
      <c r="H24" s="77" t="s">
        <v>115</v>
      </c>
      <c r="I24" s="78"/>
      <c r="J24" s="78"/>
      <c r="K24" s="78"/>
      <c r="L24" s="78"/>
      <c r="M24" s="78"/>
      <c r="N24" s="79"/>
      <c r="O24" s="77" t="s">
        <v>116</v>
      </c>
      <c r="P24" s="78"/>
      <c r="Q24" s="78"/>
      <c r="R24" s="79"/>
      <c r="S24" s="73" t="s">
        <v>117</v>
      </c>
      <c r="T24" s="1" t="s">
        <v>118</v>
      </c>
    </row>
    <row r="25" spans="2:20" ht="15.6" thickTop="1" thickBot="1" x14ac:dyDescent="0.35">
      <c r="B25" s="76"/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17</v>
      </c>
      <c r="S25" s="74"/>
      <c r="T25" s="2" t="s">
        <v>18</v>
      </c>
    </row>
    <row r="26" spans="2:20" ht="15.6" thickTop="1" thickBot="1" x14ac:dyDescent="0.35">
      <c r="B26" s="11" t="s">
        <v>112</v>
      </c>
      <c r="C26" s="49">
        <f>'Declared Unit Flair325'!C26*(Configurator!$O$3+Configurator!$O$4)/(Configurator!$BT$3+Configurator!$BT$4)</f>
        <v>224.26104000000004</v>
      </c>
      <c r="D26" s="50">
        <f>'Declared Unit Flair325'!D26*(Configurator!$O$3+Configurator!$O$4)/(Configurator!$BT$3+Configurator!$BT$4)</f>
        <v>1.5395293000000001</v>
      </c>
      <c r="E26" s="50">
        <f>'Declared Unit Flair325'!E26*(Configurator!$O$3+Configurator!$O$4)/(Configurator!$BT$3+Configurator!$BT$4)</f>
        <v>39.459598</v>
      </c>
      <c r="F26" s="50">
        <f>'Declared Unit Flair325'!F26*(Configurator!$O$3+Configurator!$O$4)/(Configurator!$BT$3+Configurator!$BT$4)</f>
        <v>8.4994958999999994</v>
      </c>
      <c r="G26" s="50">
        <f>'Declared Unit Flair325'!G26*(Configurator!$O$4)/(Configurator!$BT$4)</f>
        <v>5.3725238999999994E-2</v>
      </c>
      <c r="H26" s="50">
        <f>'Declared Unit Flair325'!H26*1</f>
        <v>0.81636078999999995</v>
      </c>
      <c r="I26" s="50">
        <f>'Declared Unit Flair325'!I26*1</f>
        <v>33.305861999999998</v>
      </c>
      <c r="J26" s="13">
        <f>'Declared Unit Flair325'!J26*1</f>
        <v>0</v>
      </c>
      <c r="K26" s="13">
        <f>'Declared Unit Flair325'!K26*1</f>
        <v>0</v>
      </c>
      <c r="L26" s="13">
        <f>'Declared Unit Flair325'!L26*1</f>
        <v>0</v>
      </c>
      <c r="M26" s="50">
        <f>'Declared Unit Flair325'!M26*Configurator!$O$21/Configurator!$BT$21</f>
        <v>412.94275655660385</v>
      </c>
      <c r="N26" s="13">
        <f>'Declared Unit Flair325'!N26*1</f>
        <v>0</v>
      </c>
      <c r="O26" s="13">
        <f>'Declared Unit Flair325'!O26*(Configurator!$O$3)/(Configurator!$BT$3)</f>
        <v>0</v>
      </c>
      <c r="P26" s="50">
        <f>'Declared Unit Flair325'!P26*(Configurator!$O$3)/(Configurator!$BT$3)</f>
        <v>0.53162774999999995</v>
      </c>
      <c r="Q26" s="50">
        <f>'Declared Unit Flair325'!Q26*(Configurator!$O$3)/(Configurator!$BT$3)</f>
        <v>13.190663000000001</v>
      </c>
      <c r="R26" s="53">
        <f>'Declared Unit Flair325'!R26*(Configurator!$O$3)/(Configurator!$BT$3)</f>
        <v>15.963832</v>
      </c>
      <c r="S26" s="10">
        <f>SUM(C26:R26)</f>
        <v>750.5644905356038</v>
      </c>
      <c r="T26" s="9" t="s">
        <v>146</v>
      </c>
    </row>
    <row r="27" spans="2:20" ht="15.6" thickTop="1" thickBot="1" x14ac:dyDescent="0.35">
      <c r="B27" s="11" t="s">
        <v>120</v>
      </c>
      <c r="C27" s="51">
        <f>'Declared Unit Flair325'!C27*(Configurator!$O$3+Configurator!$O$4)/(Configurator!$BT$3+Configurator!$BT$4)</f>
        <v>1.6523626E-5</v>
      </c>
      <c r="D27" s="51">
        <f>'Declared Unit Flair325'!D27*(Configurator!$O$3+Configurator!$O$4)/(Configurator!$BT$3+Configurator!$BT$4)</f>
        <v>2.8402674000000002E-7</v>
      </c>
      <c r="E27" s="51">
        <f>'Declared Unit Flair325'!E27*(Configurator!$O$3+Configurator!$O$4)/(Configurator!$BT$3+Configurator!$BT$4)</f>
        <v>2.8897668000000001E-6</v>
      </c>
      <c r="F27" s="51">
        <f>'Declared Unit Flair325'!F27*(Configurator!$O$3+Configurator!$O$4)/(Configurator!$BT$3+Configurator!$BT$4)</f>
        <v>1.5680663E-6</v>
      </c>
      <c r="G27" s="51">
        <f>'Declared Unit Flair325'!G27*(Configurator!$O$4)/(Configurator!$BT$4)</f>
        <v>1.2730294000000002E-8</v>
      </c>
      <c r="H27" s="51">
        <f>'Declared Unit Flair325'!H27*1</f>
        <v>8.4304672000000001E-8</v>
      </c>
      <c r="I27" s="51">
        <f>'Declared Unit Flair325'!I27*1</f>
        <v>1.2236175E-6</v>
      </c>
      <c r="J27" s="16">
        <f>'Declared Unit Flair325'!J27*1</f>
        <v>0</v>
      </c>
      <c r="K27" s="16">
        <f>'Declared Unit Flair325'!K27*1</f>
        <v>0</v>
      </c>
      <c r="L27" s="16">
        <f>'Declared Unit Flair325'!L27*1</f>
        <v>0</v>
      </c>
      <c r="M27" s="51">
        <f>'Declared Unit Flair325'!M27*Configurator!$O$21/Configurator!$BT$21</f>
        <v>4.548314566509434E-4</v>
      </c>
      <c r="N27" s="16">
        <f>'Declared Unit Flair325'!N27*1</f>
        <v>0</v>
      </c>
      <c r="O27" s="16">
        <f>'Declared Unit Flair325'!O27*(Configurator!$O$3)/(Configurator!$BT$3)</f>
        <v>0</v>
      </c>
      <c r="P27" s="51">
        <f>'Declared Unit Flair325'!P27*(Configurator!$O$3)/(Configurator!$BT$3)</f>
        <v>9.8079650000000003E-8</v>
      </c>
      <c r="Q27" s="51">
        <f>'Declared Unit Flair325'!Q27*(Configurator!$O$3)/(Configurator!$BT$3)</f>
        <v>7.6152390000000004E-8</v>
      </c>
      <c r="R27" s="54">
        <f>'Declared Unit Flair325'!R27*(Configurator!$O$3)/(Configurator!$BT$3)</f>
        <v>2.6189555999999999E-8</v>
      </c>
      <c r="S27" s="10">
        <f t="shared" ref="S27:S33" si="0">SUM(C27:R27)</f>
        <v>4.7761801655294339E-4</v>
      </c>
      <c r="T27" s="5" t="s">
        <v>146</v>
      </c>
    </row>
    <row r="28" spans="2:20" ht="15.6" thickTop="1" thickBot="1" x14ac:dyDescent="0.35">
      <c r="B28" s="11" t="s">
        <v>121</v>
      </c>
      <c r="C28" s="49">
        <f>'Declared Unit Flair325'!C28*(Configurator!$O$3+Configurator!$O$4)/(Configurator!$BT$3+Configurator!$BT$4)</f>
        <v>1.8110274000000002</v>
      </c>
      <c r="D28" s="50">
        <f>'Declared Unit Flair325'!D28*(Configurator!$O$3+Configurator!$O$4)/(Configurator!$BT$3+Configurator!$BT$4)</f>
        <v>4.1151151000000004E-3</v>
      </c>
      <c r="E28" s="50">
        <f>'Declared Unit Flair325'!E28*(Configurator!$O$3+Configurator!$O$4)/(Configurator!$BT$3+Configurator!$BT$4)</f>
        <v>0.11000698</v>
      </c>
      <c r="F28" s="50">
        <f>'Declared Unit Flair325'!F28*(Configurator!$O$3+Configurator!$O$4)/(Configurator!$BT$3+Configurator!$BT$4)</f>
        <v>2.2718894E-2</v>
      </c>
      <c r="G28" s="50">
        <f>'Declared Unit Flair325'!G28*(Configurator!$O$4)/(Configurator!$BT$4)</f>
        <v>1.96145E-4</v>
      </c>
      <c r="H28" s="50">
        <f>'Declared Unit Flair325'!H28*1</f>
        <v>1.4704129E-2</v>
      </c>
      <c r="I28" s="50">
        <f>'Declared Unit Flair325'!I28*1</f>
        <v>8.6204287000000004E-2</v>
      </c>
      <c r="J28" s="13">
        <f>'Declared Unit Flair325'!J28*1</f>
        <v>0</v>
      </c>
      <c r="K28" s="13">
        <f>'Declared Unit Flair325'!K28*1</f>
        <v>0</v>
      </c>
      <c r="L28" s="13">
        <f>'Declared Unit Flair325'!L28*1</f>
        <v>0</v>
      </c>
      <c r="M28" s="50">
        <f>'Declared Unit Flair325'!M28*Configurator!$O$21/Configurator!$BT$21</f>
        <v>1.2691241522169814</v>
      </c>
      <c r="N28" s="13">
        <f>'Declared Unit Flair325'!N28*1</f>
        <v>0</v>
      </c>
      <c r="O28" s="13">
        <f>'Declared Unit Flair325'!O28*(Configurator!$O$3)/(Configurator!$BT$3)</f>
        <v>0</v>
      </c>
      <c r="P28" s="50">
        <f>'Declared Unit Flair325'!P28*(Configurator!$O$3)/(Configurator!$BT$3)</f>
        <v>1.4210248E-3</v>
      </c>
      <c r="Q28" s="50">
        <f>'Declared Unit Flair325'!Q28*(Configurator!$O$3)/(Configurator!$BT$3)</f>
        <v>3.2147361999999998E-3</v>
      </c>
      <c r="R28" s="53">
        <f>'Declared Unit Flair325'!R28*(Configurator!$O$3)/(Configurator!$BT$3)</f>
        <v>2.3762939000000001E-3</v>
      </c>
      <c r="S28" s="10">
        <f t="shared" si="0"/>
        <v>3.3251091572169815</v>
      </c>
      <c r="T28" s="9" t="s">
        <v>146</v>
      </c>
    </row>
    <row r="29" spans="2:20" ht="16.2" thickTop="1" thickBot="1" x14ac:dyDescent="0.35">
      <c r="B29" s="11" t="s">
        <v>122</v>
      </c>
      <c r="C29" s="51">
        <f>'Declared Unit Flair325'!C29*(Configurator!$O$3+Configurator!$O$4)/(Configurator!$BT$3+Configurator!$BT$4)</f>
        <v>0.24420403000000002</v>
      </c>
      <c r="D29" s="51">
        <f>'Declared Unit Flair325'!D29*(Configurator!$O$3+Configurator!$O$4)/(Configurator!$BT$3+Configurator!$BT$4)</f>
        <v>7.0795437000000004E-4</v>
      </c>
      <c r="E29" s="51">
        <f>'Declared Unit Flair325'!E29*(Configurator!$O$3+Configurator!$O$4)/(Configurator!$BT$3+Configurator!$BT$4)</f>
        <v>2.4715141999999996E-2</v>
      </c>
      <c r="F29" s="51">
        <f>'Declared Unit Flair325'!F29*(Configurator!$O$3+Configurator!$O$4)/(Configurator!$BT$3+Configurator!$BT$4)</f>
        <v>3.9085031999999999E-3</v>
      </c>
      <c r="G29" s="51">
        <f>'Declared Unit Flair325'!G29*(Configurator!$O$4)/(Configurator!$BT$4)</f>
        <v>7.0953418000000007E-5</v>
      </c>
      <c r="H29" s="51">
        <f>'Declared Unit Flair325'!H29*1</f>
        <v>6.3081547000000002E-2</v>
      </c>
      <c r="I29" s="51">
        <f>'Declared Unit Flair325'!I29*1</f>
        <v>1.2014555E-2</v>
      </c>
      <c r="J29" s="16">
        <f>'Declared Unit Flair325'!J29*1</f>
        <v>0</v>
      </c>
      <c r="K29" s="16">
        <f>'Declared Unit Flair325'!K29*1</f>
        <v>0</v>
      </c>
      <c r="L29" s="16">
        <f>'Declared Unit Flair325'!L29*1</f>
        <v>0</v>
      </c>
      <c r="M29" s="51">
        <f>'Declared Unit Flair325'!M29*Configurator!$O$21/Configurator!$BT$21</f>
        <v>0.167606533254717</v>
      </c>
      <c r="N29" s="16">
        <f>'Declared Unit Flair325'!N29*1</f>
        <v>0</v>
      </c>
      <c r="O29" s="16">
        <f>'Declared Unit Flair325'!O29*(Configurator!$O$3)/(Configurator!$BT$3)</f>
        <v>0</v>
      </c>
      <c r="P29" s="51">
        <f>'Declared Unit Flair325'!P29*(Configurator!$O$3)/(Configurator!$BT$3)</f>
        <v>2.4446964999999998E-4</v>
      </c>
      <c r="Q29" s="51">
        <f>'Declared Unit Flair325'!Q29*(Configurator!$O$3)/(Configurator!$BT$3)</f>
        <v>8.0174228E-4</v>
      </c>
      <c r="R29" s="54">
        <f>'Declared Unit Flair325'!R29*(Configurator!$O$3)/(Configurator!$BT$3)</f>
        <v>1.2473523000000001E-3</v>
      </c>
      <c r="S29" s="10">
        <f t="shared" si="0"/>
        <v>0.51860278247271696</v>
      </c>
      <c r="T29" s="5" t="s">
        <v>146</v>
      </c>
    </row>
    <row r="30" spans="2:20" ht="15.6" thickTop="1" thickBot="1" x14ac:dyDescent="0.35">
      <c r="B30" s="11" t="s">
        <v>123</v>
      </c>
      <c r="C30" s="49">
        <f>'Declared Unit Flair325'!C30*(Configurator!$O$3+Configurator!$O$4)/(Configurator!$BT$3+Configurator!$BT$4)</f>
        <v>0.18231522999999999</v>
      </c>
      <c r="D30" s="50">
        <f>'Declared Unit Flair325'!D30*(Configurator!$O$3+Configurator!$O$4)/(Configurator!$BT$3+Configurator!$BT$4)</f>
        <v>4.6180521E-4</v>
      </c>
      <c r="E30" s="50">
        <f>'Declared Unit Flair325'!E30*(Configurator!$O$3+Configurator!$O$4)/(Configurator!$BT$3+Configurator!$BT$4)</f>
        <v>1.3221963E-2</v>
      </c>
      <c r="F30" s="50">
        <f>'Declared Unit Flair325'!F30*(Configurator!$O$3+Configurator!$O$4)/(Configurator!$BT$3+Configurator!$BT$4)</f>
        <v>2.549553E-3</v>
      </c>
      <c r="G30" s="50">
        <f>'Declared Unit Flair325'!G30*(Configurator!$O$4)/(Configurator!$BT$4)</f>
        <v>3.3275292000000001E-5</v>
      </c>
      <c r="H30" s="50">
        <f>'Declared Unit Flair325'!H30*1</f>
        <v>5.2670479000000001E-4</v>
      </c>
      <c r="I30" s="50">
        <f>'Declared Unit Flair325'!I30*1</f>
        <v>2.1043362999999999E-2</v>
      </c>
      <c r="J30" s="13">
        <f>'Declared Unit Flair325'!J30*1</f>
        <v>0</v>
      </c>
      <c r="K30" s="13">
        <f>'Declared Unit Flair325'!K30*1</f>
        <v>0</v>
      </c>
      <c r="L30" s="13">
        <f>'Declared Unit Flair325'!L30*1</f>
        <v>0</v>
      </c>
      <c r="M30" s="50">
        <f>'Declared Unit Flair325'!M30*Configurator!$O$21/Configurator!$BT$21</f>
        <v>0.10978507205188681</v>
      </c>
      <c r="N30" s="13">
        <f>'Declared Unit Flair325'!N30*1</f>
        <v>0</v>
      </c>
      <c r="O30" s="13">
        <f>'Declared Unit Flair325'!O30*(Configurator!$O$3)/(Configurator!$BT$3)</f>
        <v>0</v>
      </c>
      <c r="P30" s="50">
        <f>'Declared Unit Flair325'!P30*(Configurator!$O$3)/(Configurator!$BT$3)</f>
        <v>1.5946982E-4</v>
      </c>
      <c r="Q30" s="50">
        <f>'Declared Unit Flair325'!Q30*(Configurator!$O$3)/(Configurator!$BT$3)</f>
        <v>2.4669467000000003E-4</v>
      </c>
      <c r="R30" s="53">
        <f>'Declared Unit Flair325'!R30*(Configurator!$O$3)/(Configurator!$BT$3)</f>
        <v>3.8668365999999999E-4</v>
      </c>
      <c r="S30" s="10">
        <f t="shared" si="0"/>
        <v>0.33072981449388678</v>
      </c>
      <c r="T30" s="9" t="s">
        <v>146</v>
      </c>
    </row>
    <row r="31" spans="2:20" ht="25.2" thickTop="1" thickBot="1" x14ac:dyDescent="0.35">
      <c r="B31" s="11" t="s">
        <v>124</v>
      </c>
      <c r="C31" s="51">
        <f>'Declared Unit Flair325'!C31*(Configurator!$O$3+Configurator!$O$4)/(Configurator!$BT$3+Configurator!$BT$4)</f>
        <v>0.11778339</v>
      </c>
      <c r="D31" s="51">
        <f>'Declared Unit Flair325'!D31*(Configurator!$O$3+Configurator!$O$4)/(Configurator!$BT$3+Configurator!$BT$4)</f>
        <v>1.1234811999999999E-7</v>
      </c>
      <c r="E31" s="51">
        <f>'Declared Unit Flair325'!E31*(Configurator!$O$3+Configurator!$O$4)/(Configurator!$BT$3+Configurator!$BT$4)</f>
        <v>6.5363495999999997E-3</v>
      </c>
      <c r="F31" s="51">
        <f>'Declared Unit Flair325'!F31*(Configurator!$O$3+Configurator!$O$4)/(Configurator!$BT$3+Configurator!$BT$4)</f>
        <v>6.2025607000000001E-7</v>
      </c>
      <c r="G31" s="51">
        <f>'Declared Unit Flair325'!G31*(Configurator!$O$4)/(Configurator!$BT$4)</f>
        <v>7.3258712999999999E-8</v>
      </c>
      <c r="H31" s="51">
        <f>'Declared Unit Flair325'!H31*1</f>
        <v>1.0805653E-6</v>
      </c>
      <c r="I31" s="51">
        <f>'Declared Unit Flair325'!I31*1</f>
        <v>4.0348210999999998E-5</v>
      </c>
      <c r="J31" s="16">
        <f>'Declared Unit Flair325'!J31*1</f>
        <v>0</v>
      </c>
      <c r="K31" s="16">
        <f>'Declared Unit Flair325'!K31*1</f>
        <v>0</v>
      </c>
      <c r="L31" s="16">
        <f>'Declared Unit Flair325'!L31*1</f>
        <v>0</v>
      </c>
      <c r="M31" s="51">
        <f>'Declared Unit Flair325'!M31*Configurator!$O$21/Configurator!$BT$21</f>
        <v>7.7702527410377373E-4</v>
      </c>
      <c r="N31" s="16">
        <f>'Declared Unit Flair325'!N31*1</f>
        <v>0</v>
      </c>
      <c r="O31" s="16">
        <f>'Declared Unit Flair325'!O31*(Configurator!$O$3)/(Configurator!$BT$3)</f>
        <v>0</v>
      </c>
      <c r="P31" s="51">
        <f>'Declared Unit Flair325'!P31*(Configurator!$O$3)/(Configurator!$BT$3)</f>
        <v>3.8795869999999997E-8</v>
      </c>
      <c r="Q31" s="51">
        <f>'Declared Unit Flair325'!Q31*(Configurator!$O$3)/(Configurator!$BT$3)</f>
        <v>2.08402E-6</v>
      </c>
      <c r="R31" s="54">
        <f>'Declared Unit Flair325'!R31*(Configurator!$O$3)/(Configurator!$BT$3)</f>
        <v>1.9665750999999998E-6</v>
      </c>
      <c r="S31" s="10">
        <f t="shared" si="0"/>
        <v>0.12514308890427675</v>
      </c>
      <c r="T31" s="5" t="s">
        <v>146</v>
      </c>
    </row>
    <row r="32" spans="2:20" ht="15.6" thickTop="1" thickBot="1" x14ac:dyDescent="0.35">
      <c r="B32" s="11" t="s">
        <v>125</v>
      </c>
      <c r="C32" s="52">
        <f>'Declared Unit Flair325'!C32*(Configurator!$O$3+Configurator!$O$4)/(Configurator!$BT$3+Configurator!$BT$4)</f>
        <v>3887.0577199999998</v>
      </c>
      <c r="D32" s="52">
        <f>'Declared Unit Flair325'!D32*(Configurator!$O$3+Configurator!$O$4)/(Configurator!$BT$3+Configurator!$BT$4)</f>
        <v>21.977945140000003</v>
      </c>
      <c r="E32" s="52">
        <f>'Declared Unit Flair325'!E32*(Configurator!$O$3+Configurator!$O$4)/(Configurator!$BT$3+Configurator!$BT$4)</f>
        <v>657.49101699999994</v>
      </c>
      <c r="F32" s="52">
        <f>'Declared Unit Flair325'!F32*(Configurator!$O$3+Configurator!$O$4)/(Configurator!$BT$3+Configurator!$BT$4)</f>
        <v>121.33673266</v>
      </c>
      <c r="G32" s="52">
        <f>'Declared Unit Flair325'!G32*(Configurator!$O$4)/(Configurator!$BT$4)</f>
        <v>-39.348396099999995</v>
      </c>
      <c r="H32" s="52">
        <f>'Declared Unit Flair325'!H32*1</f>
        <v>12.533864699999999</v>
      </c>
      <c r="I32" s="52">
        <f>'Declared Unit Flair325'!I32*1</f>
        <v>536.67244900000003</v>
      </c>
      <c r="J32" s="18">
        <f>'Declared Unit Flair325'!J32*1</f>
        <v>0</v>
      </c>
      <c r="K32" s="18">
        <f>'Declared Unit Flair325'!K32*1</f>
        <v>0</v>
      </c>
      <c r="L32" s="18">
        <f>'Declared Unit Flair325'!L32*1</f>
        <v>0</v>
      </c>
      <c r="M32" s="52">
        <f>'Declared Unit Flair325'!M32*Configurator!$O$21/Configurator!$BT$21</f>
        <v>65122.507100471703</v>
      </c>
      <c r="N32" s="18">
        <f>'Declared Unit Flair325'!N32*1</f>
        <v>0</v>
      </c>
      <c r="O32" s="18">
        <f>'Declared Unit Flair325'!O32*(Configurator!$O$3)/(Configurator!$BT$3)</f>
        <v>0</v>
      </c>
      <c r="P32" s="52">
        <f>'Declared Unit Flair325'!P32*(Configurator!$O$3)/(Configurator!$BT$3)</f>
        <v>7.5893880039999999</v>
      </c>
      <c r="Q32" s="52">
        <f>'Declared Unit Flair325'!Q32*(Configurator!$O$3)/(Configurator!$BT$3)</f>
        <v>-171.35842758999999</v>
      </c>
      <c r="R32" s="55">
        <f>'Declared Unit Flair325'!R32*(Configurator!$O$3)/(Configurator!$BT$3)</f>
        <v>2.6761149639999999</v>
      </c>
      <c r="S32" s="10">
        <f t="shared" si="0"/>
        <v>70159.135508249688</v>
      </c>
      <c r="T32" s="7" t="s">
        <v>146</v>
      </c>
    </row>
    <row r="33" spans="2:20" ht="15.6" thickTop="1" thickBot="1" x14ac:dyDescent="0.35">
      <c r="B33" s="11" t="s">
        <v>126</v>
      </c>
      <c r="C33" s="51">
        <f>'Declared Unit Flair325'!C33*(Configurator!$O$3+Configurator!$O$4)/(Configurator!$BT$3+Configurator!$BT$4)</f>
        <v>2.6242852999999999</v>
      </c>
      <c r="D33" s="51">
        <f>'Declared Unit Flair325'!D33*(Configurator!$O$3+Configurator!$O$4)/(Configurator!$BT$3+Configurator!$BT$4)</f>
        <v>3.0577105000000003E-5</v>
      </c>
      <c r="E33" s="51">
        <f>'Declared Unit Flair325'!E33*(Configurator!$O$3+Configurator!$O$4)/(Configurator!$BT$3+Configurator!$BT$4)</f>
        <v>0.33805707000000002</v>
      </c>
      <c r="F33" s="51">
        <f>'Declared Unit Flair325'!F33*(Configurator!$O$3+Configurator!$O$4)/(Configurator!$BT$3+Configurator!$BT$4)</f>
        <v>1.6881131999999999E-4</v>
      </c>
      <c r="G33" s="51">
        <f>'Declared Unit Flair325'!G33*(Configurator!$O$4)/(Configurator!$BT$4)</f>
        <v>4.4369582E-4</v>
      </c>
      <c r="H33" s="51">
        <f>'Declared Unit Flair325'!H33*1</f>
        <v>-4.5801845999999999</v>
      </c>
      <c r="I33" s="51">
        <f>'Declared Unit Flair325'!I33*1</f>
        <v>0.36429815999999998</v>
      </c>
      <c r="J33" s="16">
        <f>'Declared Unit Flair325'!J33*1</f>
        <v>0</v>
      </c>
      <c r="K33" s="16">
        <f>'Declared Unit Flair325'!K33*1</f>
        <v>0</v>
      </c>
      <c r="L33" s="16">
        <f>'Declared Unit Flair325'!L33*1</f>
        <v>0</v>
      </c>
      <c r="M33" s="51">
        <f>'Declared Unit Flair325'!M33*Configurator!$O$21/Configurator!$BT$21</f>
        <v>16.897211759433965</v>
      </c>
      <c r="N33" s="16">
        <f>'Declared Unit Flair325'!N33*1</f>
        <v>0</v>
      </c>
      <c r="O33" s="16">
        <f>'Declared Unit Flair325'!O33*(Configurator!$O$3)/(Configurator!$BT$3)</f>
        <v>0</v>
      </c>
      <c r="P33" s="51">
        <f>'Declared Unit Flair325'!P33*(Configurator!$O$3)/(Configurator!$BT$3)</f>
        <v>1.0558836E-5</v>
      </c>
      <c r="Q33" s="51">
        <f>'Declared Unit Flair325'!Q33*(Configurator!$O$3)/(Configurator!$BT$3)</f>
        <v>6.7156763E-3</v>
      </c>
      <c r="R33" s="54">
        <f>'Declared Unit Flair325'!R33*(Configurator!$O$3)/(Configurator!$BT$3)</f>
        <v>1.4370728E-3</v>
      </c>
      <c r="S33" s="10">
        <f t="shared" si="0"/>
        <v>15.652474081614965</v>
      </c>
      <c r="T33" s="5" t="s">
        <v>146</v>
      </c>
    </row>
    <row r="34" spans="2:20" ht="75" customHeight="1" thickTop="1" thickBot="1" x14ac:dyDescent="0.35">
      <c r="B34" s="80" t="s">
        <v>119</v>
      </c>
      <c r="C34" s="77" t="s">
        <v>114</v>
      </c>
      <c r="D34" s="78"/>
      <c r="E34" s="79"/>
      <c r="F34" s="1" t="s">
        <v>0</v>
      </c>
      <c r="G34" s="1" t="s">
        <v>1</v>
      </c>
      <c r="H34" s="77" t="s">
        <v>115</v>
      </c>
      <c r="I34" s="78"/>
      <c r="J34" s="78"/>
      <c r="K34" s="78"/>
      <c r="L34" s="78"/>
      <c r="M34" s="78"/>
      <c r="N34" s="79"/>
      <c r="O34" s="77" t="s">
        <v>116</v>
      </c>
      <c r="P34" s="78"/>
      <c r="Q34" s="78"/>
      <c r="R34" s="79"/>
      <c r="S34" s="73" t="s">
        <v>117</v>
      </c>
      <c r="T34" s="1" t="s">
        <v>118</v>
      </c>
    </row>
    <row r="35" spans="2:20" ht="15.6" thickTop="1" thickBot="1" x14ac:dyDescent="0.35">
      <c r="B35" s="80"/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74"/>
      <c r="T35" s="2" t="s">
        <v>18</v>
      </c>
    </row>
    <row r="36" spans="2:20" ht="15.6" thickTop="1" thickBot="1" x14ac:dyDescent="0.35">
      <c r="B36" s="11" t="s">
        <v>127</v>
      </c>
      <c r="C36" s="51">
        <f>'Declared Unit Flair325'!C36*(Configurator!$O$3+Configurator!$O$4)/(Configurator!$BT$3+Configurator!$BT$4)</f>
        <v>3147.7064</v>
      </c>
      <c r="D36" s="51">
        <f>'Declared Unit Flair325'!D36*(Configurator!$O$3+Configurator!$O$4)/(Configurator!$BT$3+Configurator!$BT$4)</f>
        <v>21.899698000000001</v>
      </c>
      <c r="E36" s="51">
        <f>'Declared Unit Flair325'!E36*(Configurator!$O$3+Configurator!$O$4)/(Configurator!$BT$3+Configurator!$BT$4)</f>
        <v>528.92852000000005</v>
      </c>
      <c r="F36" s="51">
        <f>'Declared Unit Flair325'!F36*(Configurator!$O$3+Configurator!$O$4)/(Configurator!$BT$3+Configurator!$BT$4)</f>
        <v>120.90474000000002</v>
      </c>
      <c r="G36" s="51">
        <f>'Declared Unit Flair325'!G36*(Configurator!$O$4)/(Configurator!$BT$4)</f>
        <v>0.69667206000000004</v>
      </c>
      <c r="H36" s="51">
        <f>'Declared Unit Flair325'!H36*1</f>
        <v>6.0211414999999997</v>
      </c>
      <c r="I36" s="51">
        <f>'Declared Unit Flair325'!I36*1</f>
        <v>476.68574000000001</v>
      </c>
      <c r="J36" s="20">
        <f>'Declared Unit Flair325'!J36*1</f>
        <v>0</v>
      </c>
      <c r="K36" s="20">
        <f>'Declared Unit Flair325'!K36*1</f>
        <v>0</v>
      </c>
      <c r="L36" s="20">
        <f>'Declared Unit Flair325'!L36*1</f>
        <v>0</v>
      </c>
      <c r="M36" s="51">
        <f>'Declared Unit Flair325'!M36*Configurator!$O$21/Configurator!$BT$21</f>
        <v>4969.9375169811328</v>
      </c>
      <c r="N36" s="20">
        <f>'Declared Unit Flair325'!N36*1</f>
        <v>0</v>
      </c>
      <c r="O36" s="20">
        <f>'Declared Unit Flair325'!O36*(Configurator!$O$3)/(Configurator!$BT$3)</f>
        <v>0</v>
      </c>
      <c r="P36" s="51">
        <f>'Declared Unit Flair325'!P36*(Configurator!$O$3)/(Configurator!$BT$3)</f>
        <v>7.5623680000000002</v>
      </c>
      <c r="Q36" s="51">
        <f>'Declared Unit Flair325'!Q36*(Configurator!$O$3)/(Configurator!$BT$3)</f>
        <v>5.9271079999999996</v>
      </c>
      <c r="R36" s="51">
        <f>'Declared Unit Flair325'!R36*(Configurator!$O$3)/(Configurator!$BT$3)</f>
        <v>2.5655958999999999</v>
      </c>
      <c r="S36" s="10">
        <f>SUM(C36:R36)</f>
        <v>9288.8355004411333</v>
      </c>
      <c r="T36" s="8" t="s">
        <v>146</v>
      </c>
    </row>
    <row r="37" spans="2:20" ht="15.6" thickTop="1" thickBot="1" x14ac:dyDescent="0.35">
      <c r="B37" s="11" t="s">
        <v>128</v>
      </c>
      <c r="C37" s="51">
        <f>'Declared Unit Flair325'!C37*(Configurator!$O$3+Configurator!$O$4)/(Configurator!$BT$3+Configurator!$BT$4)</f>
        <v>128.17135999999999</v>
      </c>
      <c r="D37" s="51">
        <f>'Declared Unit Flair325'!D37*(Configurator!$O$3+Configurator!$O$4)/(Configurator!$BT$3+Configurator!$BT$4)</f>
        <v>0.44422107999999999</v>
      </c>
      <c r="E37" s="51">
        <f>'Declared Unit Flair325'!E37*(Configurator!$O$3+Configurator!$O$4)/(Configurator!$BT$3+Configurator!$BT$4)</f>
        <v>16.980924000000002</v>
      </c>
      <c r="F37" s="51">
        <f>'Declared Unit Flair325'!F37*(Configurator!$O$3+Configurator!$O$4)/(Configurator!$BT$3+Configurator!$BT$4)</f>
        <v>2.4524737999999999</v>
      </c>
      <c r="G37" s="51">
        <f>'Declared Unit Flair325'!G37*(Configurator!$O$4)/(Configurator!$BT$4)</f>
        <v>2.9423216999999998E-2</v>
      </c>
      <c r="H37" s="51">
        <f>'Declared Unit Flair325'!H37*1</f>
        <v>21.867740000000001</v>
      </c>
      <c r="I37" s="51">
        <f>'Declared Unit Flair325'!I37*1</f>
        <v>5.0489157000000002</v>
      </c>
      <c r="J37" s="16">
        <f>'Declared Unit Flair325'!J37*1</f>
        <v>0</v>
      </c>
      <c r="K37" s="16">
        <f>'Declared Unit Flair325'!K37*1</f>
        <v>0</v>
      </c>
      <c r="L37" s="16">
        <f>'Declared Unit Flair325'!L37*1</f>
        <v>0</v>
      </c>
      <c r="M37" s="51">
        <f>'Declared Unit Flair325'!M37*Configurator!$O$21/Configurator!$BT$21</f>
        <v>60.809029117924538</v>
      </c>
      <c r="N37" s="16">
        <f>'Declared Unit Flair325'!N37*1</f>
        <v>0</v>
      </c>
      <c r="O37" s="16">
        <f>'Declared Unit Flair325'!O37*(Configurator!$O$3)/(Configurator!$BT$3)</f>
        <v>0</v>
      </c>
      <c r="P37" s="51">
        <f>'Declared Unit Flair325'!P37*(Configurator!$O$3)/(Configurator!$BT$3)</f>
        <v>0.1533977</v>
      </c>
      <c r="Q37" s="51">
        <f>'Declared Unit Flair325'!Q37*(Configurator!$O$3)/(Configurator!$BT$3)</f>
        <v>2.8967860999999999</v>
      </c>
      <c r="R37" s="51">
        <f>'Declared Unit Flair325'!R37*(Configurator!$O$3)/(Configurator!$BT$3)</f>
        <v>1.7740526999999999</v>
      </c>
      <c r="S37" s="10">
        <f t="shared" ref="S37:S54" si="1">SUM(C37:R37)</f>
        <v>240.62832341492455</v>
      </c>
      <c r="T37" s="5" t="s">
        <v>146</v>
      </c>
    </row>
    <row r="38" spans="2:20" ht="15.6" thickTop="1" thickBot="1" x14ac:dyDescent="0.35">
      <c r="B38" s="11" t="s">
        <v>129</v>
      </c>
      <c r="C38" s="51">
        <f>'Declared Unit Flair325'!C38*(Configurator!$O$3+Configurator!$O$4)/(Configurator!$BT$3+Configurator!$BT$4)</f>
        <v>63042.437000000005</v>
      </c>
      <c r="D38" s="51">
        <f>'Declared Unit Flair325'!D38*(Configurator!$O$3+Configurator!$O$4)/(Configurator!$BT$3+Configurator!$BT$4)</f>
        <v>105.64715</v>
      </c>
      <c r="E38" s="51">
        <f>'Declared Unit Flair325'!E38*(Configurator!$O$3+Configurator!$O$4)/(Configurator!$BT$3+Configurator!$BT$4)</f>
        <v>4842.9694</v>
      </c>
      <c r="F38" s="51">
        <f>'Declared Unit Flair325'!F38*(Configurator!$O$3+Configurator!$O$4)/(Configurator!$BT$3+Configurator!$BT$4)</f>
        <v>583.26108999999997</v>
      </c>
      <c r="G38" s="51">
        <f>'Declared Unit Flair325'!G38*(Configurator!$O$4)/(Configurator!$BT$4)</f>
        <v>4.1030759000000003</v>
      </c>
      <c r="H38" s="51">
        <f>'Declared Unit Flair325'!H38*1</f>
        <v>135.59851</v>
      </c>
      <c r="I38" s="51">
        <f>'Declared Unit Flair325'!I38*1</f>
        <v>1707.8973000000001</v>
      </c>
      <c r="J38" s="20">
        <f>'Declared Unit Flair325'!J38*1</f>
        <v>0</v>
      </c>
      <c r="K38" s="20">
        <f>'Declared Unit Flair325'!K38*1</f>
        <v>0</v>
      </c>
      <c r="L38" s="20">
        <f>'Declared Unit Flair325'!L38*1</f>
        <v>0</v>
      </c>
      <c r="M38" s="51">
        <f>'Declared Unit Flair325'!M38*Configurator!$O$21/Configurator!$BT$21</f>
        <v>21066.016264150945</v>
      </c>
      <c r="N38" s="20">
        <f>'Declared Unit Flair325'!N38*1</f>
        <v>0</v>
      </c>
      <c r="O38" s="20">
        <f>'Declared Unit Flair325'!O38*(Configurator!$O$3)/(Configurator!$BT$3)</f>
        <v>0</v>
      </c>
      <c r="P38" s="51">
        <f>'Declared Unit Flair325'!P38*(Configurator!$O$3)/(Configurator!$BT$3)</f>
        <v>36.481901999999998</v>
      </c>
      <c r="Q38" s="51">
        <f>'Declared Unit Flair325'!Q38*(Configurator!$O$3)/(Configurator!$BT$3)</f>
        <v>125.82476999999999</v>
      </c>
      <c r="R38" s="51">
        <f>'Declared Unit Flair325'!R38*(Configurator!$O$3)/(Configurator!$BT$3)</f>
        <v>67.269874999999999</v>
      </c>
      <c r="S38" s="10">
        <f t="shared" si="1"/>
        <v>91717.506337050931</v>
      </c>
      <c r="T38" s="8" t="s">
        <v>146</v>
      </c>
    </row>
    <row r="39" spans="2:20" ht="15.6" thickTop="1" thickBot="1" x14ac:dyDescent="0.35">
      <c r="B39" s="11" t="s">
        <v>130</v>
      </c>
      <c r="C39" s="51">
        <f>'Declared Unit Flair325'!C39*(Configurator!$O$3+Configurator!$O$4)/(Configurator!$BT$3+Configurator!$BT$4)</f>
        <v>285.38101999999998</v>
      </c>
      <c r="D39" s="51">
        <f>'Declared Unit Flair325'!D39*(Configurator!$O$3+Configurator!$O$4)/(Configurator!$BT$3+Configurator!$BT$4)</f>
        <v>3.0704140000000005E-2</v>
      </c>
      <c r="E39" s="51">
        <f>'Declared Unit Flair325'!E39*(Configurator!$O$3+Configurator!$O$4)/(Configurator!$BT$3+Configurator!$BT$4)</f>
        <v>26.046437000000005</v>
      </c>
      <c r="F39" s="51">
        <f>'Declared Unit Flair325'!F39*(Configurator!$O$3+Configurator!$O$4)/(Configurator!$BT$3+Configurator!$BT$4)</f>
        <v>0.16951266000000001</v>
      </c>
      <c r="G39" s="51">
        <f>'Declared Unit Flair325'!G39*(Configurator!$O$4)/(Configurator!$BT$4)</f>
        <v>3.9608516000000003E-2</v>
      </c>
      <c r="H39" s="51">
        <f>'Declared Unit Flair325'!H39*1</f>
        <v>1.9203967</v>
      </c>
      <c r="I39" s="51">
        <f>'Declared Unit Flair325'!I39*1</f>
        <v>17.794409000000002</v>
      </c>
      <c r="J39" s="16">
        <f>'Declared Unit Flair325'!J39*1</f>
        <v>0</v>
      </c>
      <c r="K39" s="16">
        <f>'Declared Unit Flair325'!K39*1</f>
        <v>0</v>
      </c>
      <c r="L39" s="16">
        <f>'Declared Unit Flair325'!L39*1</f>
        <v>0</v>
      </c>
      <c r="M39" s="51">
        <f>'Declared Unit Flair325'!M39*Configurator!$O$21/Configurator!$BT$21</f>
        <v>4392.6393834905675</v>
      </c>
      <c r="N39" s="16">
        <f>'Declared Unit Flair325'!N39*1</f>
        <v>0</v>
      </c>
      <c r="O39" s="16">
        <f>'Declared Unit Flair325'!O39*(Configurator!$O$3)/(Configurator!$BT$3)</f>
        <v>0</v>
      </c>
      <c r="P39" s="51">
        <f>'Declared Unit Flair325'!P39*(Configurator!$O$3)/(Configurator!$BT$3)</f>
        <v>1.0602703999999999E-2</v>
      </c>
      <c r="Q39" s="51">
        <f>'Declared Unit Flair325'!Q39*(Configurator!$O$3)/(Configurator!$BT$3)</f>
        <v>0.91178241000000015</v>
      </c>
      <c r="R39" s="51">
        <f>'Declared Unit Flair325'!R39*(Configurator!$O$3)/(Configurator!$BT$3)</f>
        <v>5.0185364000000003E-2</v>
      </c>
      <c r="S39" s="10">
        <f t="shared" si="1"/>
        <v>4724.994041984568</v>
      </c>
      <c r="T39" s="5" t="s">
        <v>146</v>
      </c>
    </row>
    <row r="40" spans="2:20" ht="15.6" thickTop="1" thickBot="1" x14ac:dyDescent="0.35">
      <c r="B40" s="11" t="s">
        <v>131</v>
      </c>
      <c r="C40" s="51">
        <f>'Declared Unit Flair325'!C40*(Configurator!$O$3+Configurator!$O$4)/(Configurator!$BT$3+Configurator!$BT$4)</f>
        <v>0</v>
      </c>
      <c r="D40" s="51">
        <f>'Declared Unit Flair325'!D40*(Configurator!$O$3+Configurator!$O$4)/(Configurator!$BT$3+Configurator!$BT$4)</f>
        <v>0</v>
      </c>
      <c r="E40" s="51">
        <f>'Declared Unit Flair325'!E40*(Configurator!$O$3+Configurator!$O$4)/(Configurator!$BT$3+Configurator!$BT$4)</f>
        <v>41.875500000000002</v>
      </c>
      <c r="F40" s="51">
        <f>'Declared Unit Flair325'!F40*(Configurator!$O$3+Configurator!$O$4)/(Configurator!$BT$3+Configurator!$BT$4)</f>
        <v>0</v>
      </c>
      <c r="G40" s="51">
        <f>'Declared Unit Flair325'!G40*(Configurator!$O$4)/(Configurator!$BT$4)</f>
        <v>-40.619235000000003</v>
      </c>
      <c r="H40" s="51">
        <f>'Declared Unit Flair325'!H40*1</f>
        <v>0</v>
      </c>
      <c r="I40" s="51">
        <f>'Declared Unit Flair325'!I40*1</f>
        <v>0</v>
      </c>
      <c r="J40" s="20">
        <f>'Declared Unit Flair325'!J40*1</f>
        <v>0</v>
      </c>
      <c r="K40" s="20">
        <f>'Declared Unit Flair325'!K40*1</f>
        <v>0</v>
      </c>
      <c r="L40" s="20">
        <f>'Declared Unit Flair325'!L40*1</f>
        <v>0</v>
      </c>
      <c r="M40" s="51">
        <f>'Declared Unit Flair325'!M40*Configurator!$O$21/Configurator!$BT$21</f>
        <v>0</v>
      </c>
      <c r="N40" s="20">
        <f>'Declared Unit Flair325'!N40*1</f>
        <v>0</v>
      </c>
      <c r="O40" s="20">
        <f>'Declared Unit Flair325'!O40*(Configurator!$O$3)/(Configurator!$BT$3)</f>
        <v>0</v>
      </c>
      <c r="P40" s="51">
        <f>'Declared Unit Flair325'!P40*(Configurator!$O$3)/(Configurator!$BT$3)</f>
        <v>0</v>
      </c>
      <c r="Q40" s="51">
        <f>'Declared Unit Flair325'!Q40*(Configurator!$O$3)/(Configurator!$BT$3)</f>
        <v>0</v>
      </c>
      <c r="R40" s="51">
        <f>'Declared Unit Flair325'!R40*(Configurator!$O$3)/(Configurator!$BT$3)</f>
        <v>0</v>
      </c>
      <c r="S40" s="10">
        <f t="shared" si="1"/>
        <v>1.2562649999999991</v>
      </c>
      <c r="T40" s="8" t="s">
        <v>146</v>
      </c>
    </row>
    <row r="41" spans="2:20" ht="15.6" thickTop="1" thickBot="1" x14ac:dyDescent="0.35">
      <c r="B41" s="11" t="s">
        <v>132</v>
      </c>
      <c r="C41" s="51">
        <f>'Declared Unit Flair325'!C41*(Configurator!$O$3+Configurator!$O$4)/(Configurator!$BT$3+Configurator!$BT$4)</f>
        <v>285.38101999999998</v>
      </c>
      <c r="D41" s="51">
        <f>'Declared Unit Flair325'!D41*(Configurator!$O$3+Configurator!$O$4)/(Configurator!$BT$3+Configurator!$BT$4)</f>
        <v>3.0704140000000005E-2</v>
      </c>
      <c r="E41" s="51">
        <f>'Declared Unit Flair325'!E41*(Configurator!$O$3+Configurator!$O$4)/(Configurator!$BT$3+Configurator!$BT$4)</f>
        <v>67.921937</v>
      </c>
      <c r="F41" s="51">
        <f>'Declared Unit Flair325'!F41*(Configurator!$O$3+Configurator!$O$4)/(Configurator!$BT$3+Configurator!$BT$4)</f>
        <v>0.16951266000000001</v>
      </c>
      <c r="G41" s="51">
        <f>'Declared Unit Flair325'!G41*(Configurator!$O$4)/(Configurator!$BT$4)</f>
        <v>-40.579625999999998</v>
      </c>
      <c r="H41" s="51">
        <f>'Declared Unit Flair325'!H41*1</f>
        <v>1.9203967</v>
      </c>
      <c r="I41" s="51">
        <f>'Declared Unit Flair325'!I41*1</f>
        <v>17.794409000000002</v>
      </c>
      <c r="J41" s="16">
        <f>'Declared Unit Flair325'!J41*1</f>
        <v>0</v>
      </c>
      <c r="K41" s="16">
        <f>'Declared Unit Flair325'!K41*1</f>
        <v>0</v>
      </c>
      <c r="L41" s="16">
        <f>'Declared Unit Flair325'!L41*1</f>
        <v>0</v>
      </c>
      <c r="M41" s="51">
        <f>'Declared Unit Flair325'!M41*Configurator!$O$21/Configurator!$BT$21</f>
        <v>4392.6393834905675</v>
      </c>
      <c r="N41" s="16">
        <f>'Declared Unit Flair325'!N41*1</f>
        <v>0</v>
      </c>
      <c r="O41" s="16">
        <f>'Declared Unit Flair325'!O41*(Configurator!$O$3)/(Configurator!$BT$3)</f>
        <v>0</v>
      </c>
      <c r="P41" s="51">
        <f>'Declared Unit Flair325'!P41*(Configurator!$O$3)/(Configurator!$BT$3)</f>
        <v>1.0602703999999999E-2</v>
      </c>
      <c r="Q41" s="51">
        <f>'Declared Unit Flair325'!Q41*(Configurator!$O$3)/(Configurator!$BT$3)</f>
        <v>0.91178241000000015</v>
      </c>
      <c r="R41" s="51">
        <f>'Declared Unit Flair325'!R41*(Configurator!$O$3)/(Configurator!$BT$3)</f>
        <v>5.0185364000000003E-2</v>
      </c>
      <c r="S41" s="10">
        <f t="shared" si="1"/>
        <v>4726.2503074685674</v>
      </c>
      <c r="T41" s="5" t="s">
        <v>146</v>
      </c>
    </row>
    <row r="42" spans="2:20" ht="15.6" thickTop="1" thickBot="1" x14ac:dyDescent="0.35">
      <c r="B42" s="11" t="s">
        <v>133</v>
      </c>
      <c r="C42" s="51">
        <f>'Declared Unit Flair325'!C42*(Configurator!$O$3+Configurator!$O$4)/(Configurator!$BT$3+Configurator!$BT$4)</f>
        <v>3037.0677999999998</v>
      </c>
      <c r="D42" s="51">
        <f>'Declared Unit Flair325'!D42*(Configurator!$O$3+Configurator!$O$4)/(Configurator!$BT$3+Configurator!$BT$4)</f>
        <v>21.947399000000001</v>
      </c>
      <c r="E42" s="51">
        <f>'Declared Unit Flair325'!E42*(Configurator!$O$3+Configurator!$O$4)/(Configurator!$BT$3+Configurator!$BT$4)</f>
        <v>557.77412000000004</v>
      </c>
      <c r="F42" s="51">
        <f>'Declared Unit Flair325'!F42*(Configurator!$O$3+Configurator!$O$4)/(Configurator!$BT$3+Configurator!$BT$4)</f>
        <v>121.16809000000001</v>
      </c>
      <c r="G42" s="51">
        <f>'Declared Unit Flair325'!G42*(Configurator!$O$4)/(Configurator!$BT$4)</f>
        <v>1.2312746000000001</v>
      </c>
      <c r="H42" s="51">
        <f>'Declared Unit Flair325'!H42*1</f>
        <v>10.618152</v>
      </c>
      <c r="I42" s="51">
        <f>'Declared Unit Flair325'!I42*1</f>
        <v>413.38425999999998</v>
      </c>
      <c r="J42" s="20">
        <f>'Declared Unit Flair325'!J42*1</f>
        <v>0</v>
      </c>
      <c r="K42" s="20">
        <f>'Declared Unit Flair325'!K42*1</f>
        <v>0</v>
      </c>
      <c r="L42" s="20">
        <f>'Declared Unit Flair325'!L42*1</f>
        <v>0</v>
      </c>
      <c r="M42" s="51">
        <f>'Declared Unit Flair325'!M42*Configurator!$O$21/Configurator!$BT$21</f>
        <v>60732.470339622647</v>
      </c>
      <c r="N42" s="20">
        <f>'Declared Unit Flair325'!N42*1</f>
        <v>0</v>
      </c>
      <c r="O42" s="20">
        <f>'Declared Unit Flair325'!O42*(Configurator!$O$3)/(Configurator!$BT$3)</f>
        <v>0</v>
      </c>
      <c r="P42" s="51">
        <f>'Declared Unit Flair325'!P42*(Configurator!$O$3)/(Configurator!$BT$3)</f>
        <v>7.578840099999999</v>
      </c>
      <c r="Q42" s="51">
        <f>'Declared Unit Flair325'!Q42*(Configurator!$O$3)/(Configurator!$BT$3)</f>
        <v>12.325327</v>
      </c>
      <c r="R42" s="51">
        <f>'Declared Unit Flair325'!R42*(Configurator!$O$3)/(Configurator!$BT$3)</f>
        <v>2.6264430000000001</v>
      </c>
      <c r="S42" s="10">
        <f t="shared" si="1"/>
        <v>64918.192045322648</v>
      </c>
      <c r="T42" s="8" t="s">
        <v>146</v>
      </c>
    </row>
    <row r="43" spans="2:20" ht="15.6" thickTop="1" thickBot="1" x14ac:dyDescent="0.35">
      <c r="B43" s="11" t="s">
        <v>134</v>
      </c>
      <c r="C43" s="51">
        <f>'Declared Unit Flair325'!C43*(Configurator!$O$3+Configurator!$O$4)/(Configurator!$BT$3+Configurator!$BT$4)</f>
        <v>566.65026</v>
      </c>
      <c r="D43" s="51">
        <f>'Declared Unit Flair325'!D43*(Configurator!$O$3+Configurator!$O$4)/(Configurator!$BT$3+Configurator!$BT$4)</f>
        <v>0</v>
      </c>
      <c r="E43" s="51">
        <f>'Declared Unit Flair325'!E43*(Configurator!$O$3+Configurator!$O$4)/(Configurator!$BT$3+Configurator!$BT$4)</f>
        <v>32.130661000000003</v>
      </c>
      <c r="F43" s="51">
        <f>'Declared Unit Flair325'!F43*(Configurator!$O$3+Configurator!$O$4)/(Configurator!$BT$3+Configurator!$BT$4)</f>
        <v>0</v>
      </c>
      <c r="G43" s="51">
        <f>'Declared Unit Flair325'!G43*(Configurator!$O$4)/(Configurator!$BT$4)</f>
        <v>0</v>
      </c>
      <c r="H43" s="51">
        <f>'Declared Unit Flair325'!H43*1</f>
        <v>0</v>
      </c>
      <c r="I43" s="51">
        <f>'Declared Unit Flair325'!I43*1</f>
        <v>105.6</v>
      </c>
      <c r="J43" s="16">
        <f>'Declared Unit Flair325'!J43*1</f>
        <v>0</v>
      </c>
      <c r="K43" s="16">
        <f>'Declared Unit Flair325'!K43*1</f>
        <v>0</v>
      </c>
      <c r="L43" s="16">
        <f>'Declared Unit Flair325'!L43*1</f>
        <v>0</v>
      </c>
      <c r="M43" s="51">
        <f>'Declared Unit Flair325'!M43*Configurator!$O$21/Configurator!$BT$21</f>
        <v>0</v>
      </c>
      <c r="N43" s="16">
        <f>'Declared Unit Flair325'!N43*1</f>
        <v>0</v>
      </c>
      <c r="O43" s="16">
        <f>'Declared Unit Flair325'!O43*(Configurator!$O$3)/(Configurator!$BT$3)</f>
        <v>0</v>
      </c>
      <c r="P43" s="51">
        <f>'Declared Unit Flair325'!P43*(Configurator!$O$3)/(Configurator!$BT$3)</f>
        <v>0</v>
      </c>
      <c r="Q43" s="51">
        <f>'Declared Unit Flair325'!Q43*(Configurator!$O$3)/(Configurator!$BT$3)</f>
        <v>-184.59049999999999</v>
      </c>
      <c r="R43" s="51">
        <f>'Declared Unit Flair325'!R43*(Configurator!$O$3)/(Configurator!$BT$3)</f>
        <v>0</v>
      </c>
      <c r="S43" s="10">
        <f t="shared" si="1"/>
        <v>519.79042100000004</v>
      </c>
      <c r="T43" s="5" t="s">
        <v>146</v>
      </c>
    </row>
    <row r="44" spans="2:20" ht="15.6" thickTop="1" thickBot="1" x14ac:dyDescent="0.35">
      <c r="B44" s="11" t="s">
        <v>135</v>
      </c>
      <c r="C44" s="51">
        <f>'Declared Unit Flair325'!C44*(Configurator!$O$3+Configurator!$O$4)/(Configurator!$BT$3+Configurator!$BT$4)</f>
        <v>3601.6767000000004</v>
      </c>
      <c r="D44" s="51">
        <f>'Declared Unit Flair325'!D44*(Configurator!$O$3+Configurator!$O$4)/(Configurator!$BT$3+Configurator!$BT$4)</f>
        <v>21.947241000000002</v>
      </c>
      <c r="E44" s="51">
        <f>'Declared Unit Flair325'!E44*(Configurator!$O$3+Configurator!$O$4)/(Configurator!$BT$3+Configurator!$BT$4)</f>
        <v>589.56907999999999</v>
      </c>
      <c r="F44" s="51">
        <f>'Declared Unit Flair325'!F44*(Configurator!$O$3+Configurator!$O$4)/(Configurator!$BT$3+Configurator!$BT$4)</f>
        <v>121.16722000000001</v>
      </c>
      <c r="G44" s="51">
        <f>'Declared Unit Flair325'!G44*(Configurator!$O$4)/(Configurator!$BT$4)</f>
        <v>1.2312299</v>
      </c>
      <c r="H44" s="51">
        <f>'Declared Unit Flair325'!H44*1</f>
        <v>10.613467999999999</v>
      </c>
      <c r="I44" s="51">
        <f>'Declared Unit Flair325'!I44*1</f>
        <v>518.87804000000006</v>
      </c>
      <c r="J44" s="20">
        <f>'Declared Unit Flair325'!J44*1</f>
        <v>0</v>
      </c>
      <c r="K44" s="20">
        <f>'Declared Unit Flair325'!K44*1</f>
        <v>0</v>
      </c>
      <c r="L44" s="20">
        <f>'Declared Unit Flair325'!L44*1</f>
        <v>0</v>
      </c>
      <c r="M44" s="51">
        <f>'Declared Unit Flair325'!M44*Configurator!$O$21/Configurator!$BT$21</f>
        <v>60729.867716981134</v>
      </c>
      <c r="N44" s="20">
        <f>'Declared Unit Flair325'!N44*1</f>
        <v>0</v>
      </c>
      <c r="O44" s="20">
        <f>'Declared Unit Flair325'!O44*(Configurator!$O$3)/(Configurator!$BT$3)</f>
        <v>0</v>
      </c>
      <c r="P44" s="51">
        <f>'Declared Unit Flair325'!P44*(Configurator!$O$3)/(Configurator!$BT$3)</f>
        <v>7.5787852999999998</v>
      </c>
      <c r="Q44" s="51">
        <f>'Declared Unit Flair325'!Q44*(Configurator!$O$3)/(Configurator!$BT$3)</f>
        <v>-172.27020999999999</v>
      </c>
      <c r="R44" s="51">
        <f>'Declared Unit Flair325'!R44*(Configurator!$O$3)/(Configurator!$BT$3)</f>
        <v>2.6259296000000001</v>
      </c>
      <c r="S44" s="10">
        <f t="shared" si="1"/>
        <v>65432.885200781129</v>
      </c>
      <c r="T44" s="8" t="s">
        <v>146</v>
      </c>
    </row>
    <row r="45" spans="2:20" ht="15.6" thickTop="1" thickBot="1" x14ac:dyDescent="0.35">
      <c r="B45" s="3" t="s">
        <v>136</v>
      </c>
      <c r="C45" s="51">
        <f>'Declared Unit Flair325'!C45*(Configurator!$O$3+Configurator!$O$4)/(Configurator!$BT$3+Configurator!$BT$4)</f>
        <v>10.469092</v>
      </c>
      <c r="D45" s="51">
        <f>'Declared Unit Flair325'!D45*(Configurator!$O$3+Configurator!$O$4)/(Configurator!$BT$3+Configurator!$BT$4)</f>
        <v>0</v>
      </c>
      <c r="E45" s="51">
        <f>'Declared Unit Flair325'!E45*(Configurator!$O$3+Configurator!$O$4)/(Configurator!$BT$3+Configurator!$BT$4)</f>
        <v>0.88342346999999999</v>
      </c>
      <c r="F45" s="51">
        <f>'Declared Unit Flair325'!F45*(Configurator!$O$3+Configurator!$O$4)/(Configurator!$BT$3+Configurator!$BT$4)</f>
        <v>0</v>
      </c>
      <c r="G45" s="51">
        <f>'Declared Unit Flair325'!G45*(Configurator!$O$4)/(Configurator!$BT$4)</f>
        <v>0</v>
      </c>
      <c r="H45" s="51">
        <f>'Declared Unit Flair325'!H45*1</f>
        <v>0</v>
      </c>
      <c r="I45" s="51">
        <f>'Declared Unit Flair325'!I45*1</f>
        <v>0</v>
      </c>
      <c r="J45" s="16">
        <f>'Declared Unit Flair325'!J45*1</f>
        <v>0</v>
      </c>
      <c r="K45" s="16">
        <f>'Declared Unit Flair325'!K45*1</f>
        <v>0</v>
      </c>
      <c r="L45" s="16">
        <f>'Declared Unit Flair325'!L45*1</f>
        <v>0</v>
      </c>
      <c r="M45" s="51">
        <f>'Declared Unit Flair325'!M45*Configurator!$O$21/Configurator!$BT$21</f>
        <v>0</v>
      </c>
      <c r="N45" s="16">
        <f>'Declared Unit Flair325'!N45*1</f>
        <v>0</v>
      </c>
      <c r="O45" s="16">
        <f>'Declared Unit Flair325'!O45*(Configurator!$O$3)/(Configurator!$BT$3)</f>
        <v>0</v>
      </c>
      <c r="P45" s="51">
        <f>'Declared Unit Flair325'!P45*(Configurator!$O$3)/(Configurator!$BT$3)</f>
        <v>0</v>
      </c>
      <c r="Q45" s="51">
        <f>'Declared Unit Flair325'!Q45*(Configurator!$O$3)/(Configurator!$BT$3)</f>
        <v>0</v>
      </c>
      <c r="R45" s="51">
        <f>'Declared Unit Flair325'!R45*(Configurator!$O$3)/(Configurator!$BT$3)</f>
        <v>0</v>
      </c>
      <c r="S45" s="10">
        <f t="shared" si="1"/>
        <v>11.35251547</v>
      </c>
      <c r="T45" s="5" t="s">
        <v>146</v>
      </c>
    </row>
    <row r="46" spans="2:20" ht="15.6" thickTop="1" thickBot="1" x14ac:dyDescent="0.35">
      <c r="B46" s="3" t="s">
        <v>137</v>
      </c>
      <c r="C46" s="51">
        <f>'Declared Unit Flair325'!C46*(Configurator!$O$3+Configurator!$O$4)/(Configurator!$BT$3+Configurator!$BT$4)</f>
        <v>0</v>
      </c>
      <c r="D46" s="51">
        <f>'Declared Unit Flair325'!D46*(Configurator!$O$3+Configurator!$O$4)/(Configurator!$BT$3+Configurator!$BT$4)</f>
        <v>0</v>
      </c>
      <c r="E46" s="51">
        <f>'Declared Unit Flair325'!E46*(Configurator!$O$3+Configurator!$O$4)/(Configurator!$BT$3+Configurator!$BT$4)</f>
        <v>0</v>
      </c>
      <c r="F46" s="51">
        <f>'Declared Unit Flair325'!F46*(Configurator!$O$3+Configurator!$O$4)/(Configurator!$BT$3+Configurator!$BT$4)</f>
        <v>0</v>
      </c>
      <c r="G46" s="51">
        <f>'Declared Unit Flair325'!G46*(Configurator!$O$4)/(Configurator!$BT$4)</f>
        <v>0</v>
      </c>
      <c r="H46" s="51">
        <f>'Declared Unit Flair325'!H46*1</f>
        <v>0</v>
      </c>
      <c r="I46" s="51">
        <f>'Declared Unit Flair325'!I46*1</f>
        <v>0</v>
      </c>
      <c r="J46" s="20">
        <f>'Declared Unit Flair325'!J46*1</f>
        <v>0</v>
      </c>
      <c r="K46" s="20">
        <f>'Declared Unit Flair325'!K46*1</f>
        <v>0</v>
      </c>
      <c r="L46" s="20">
        <f>'Declared Unit Flair325'!L46*1</f>
        <v>0</v>
      </c>
      <c r="M46" s="51">
        <f>'Declared Unit Flair325'!M46*Configurator!$O$21/Configurator!$BT$21</f>
        <v>0</v>
      </c>
      <c r="N46" s="20">
        <f>'Declared Unit Flair325'!N46*1</f>
        <v>0</v>
      </c>
      <c r="O46" s="20">
        <f>'Declared Unit Flair325'!O46*(Configurator!$O$3)/(Configurator!$BT$3)</f>
        <v>0</v>
      </c>
      <c r="P46" s="51">
        <f>'Declared Unit Flair325'!P46*(Configurator!$O$3)/(Configurator!$BT$3)</f>
        <v>0</v>
      </c>
      <c r="Q46" s="51">
        <f>'Declared Unit Flair325'!Q46*(Configurator!$O$3)/(Configurator!$BT$3)</f>
        <v>0</v>
      </c>
      <c r="R46" s="51">
        <f>'Declared Unit Flair325'!R46*(Configurator!$O$3)/(Configurator!$BT$3)</f>
        <v>0</v>
      </c>
      <c r="S46" s="10">
        <f t="shared" si="1"/>
        <v>0</v>
      </c>
      <c r="T46" s="8" t="s">
        <v>146</v>
      </c>
    </row>
    <row r="47" spans="2:20" ht="15.6" thickTop="1" thickBot="1" x14ac:dyDescent="0.35">
      <c r="B47" s="3" t="s">
        <v>138</v>
      </c>
      <c r="C47" s="51">
        <f>'Declared Unit Flair325'!C47*(Configurator!$O$3+Configurator!$O$4)/(Configurator!$BT$3+Configurator!$BT$4)</f>
        <v>0</v>
      </c>
      <c r="D47" s="51">
        <f>'Declared Unit Flair325'!D47*(Configurator!$O$3+Configurator!$O$4)/(Configurator!$BT$3+Configurator!$BT$4)</f>
        <v>0</v>
      </c>
      <c r="E47" s="51">
        <f>'Declared Unit Flair325'!E47*(Configurator!$O$3+Configurator!$O$4)/(Configurator!$BT$3+Configurator!$BT$4)</f>
        <v>0</v>
      </c>
      <c r="F47" s="51">
        <f>'Declared Unit Flair325'!F47*(Configurator!$O$3+Configurator!$O$4)/(Configurator!$BT$3+Configurator!$BT$4)</f>
        <v>0</v>
      </c>
      <c r="G47" s="51">
        <f>'Declared Unit Flair325'!G47*(Configurator!$O$4)/(Configurator!$BT$4)</f>
        <v>0</v>
      </c>
      <c r="H47" s="51">
        <f>'Declared Unit Flair325'!H47*1</f>
        <v>0</v>
      </c>
      <c r="I47" s="51">
        <f>'Declared Unit Flair325'!I47*1</f>
        <v>0</v>
      </c>
      <c r="J47" s="16">
        <f>'Declared Unit Flair325'!J47*1</f>
        <v>0</v>
      </c>
      <c r="K47" s="16">
        <f>'Declared Unit Flair325'!K47*1</f>
        <v>0</v>
      </c>
      <c r="L47" s="16">
        <f>'Declared Unit Flair325'!L47*1</f>
        <v>0</v>
      </c>
      <c r="M47" s="51">
        <f>'Declared Unit Flair325'!M47*Configurator!$O$21/Configurator!$BT$21</f>
        <v>0</v>
      </c>
      <c r="N47" s="16">
        <f>'Declared Unit Flair325'!N47*1</f>
        <v>0</v>
      </c>
      <c r="O47" s="16">
        <f>'Declared Unit Flair325'!O47*(Configurator!$O$3)/(Configurator!$BT$3)</f>
        <v>0</v>
      </c>
      <c r="P47" s="51">
        <f>'Declared Unit Flair325'!P47*(Configurator!$O$3)/(Configurator!$BT$3)</f>
        <v>0</v>
      </c>
      <c r="Q47" s="51">
        <f>'Declared Unit Flair325'!Q47*(Configurator!$O$3)/(Configurator!$BT$3)</f>
        <v>0</v>
      </c>
      <c r="R47" s="51">
        <f>'Declared Unit Flair325'!R47*(Configurator!$O$3)/(Configurator!$BT$3)</f>
        <v>0</v>
      </c>
      <c r="S47" s="10">
        <f t="shared" si="1"/>
        <v>0</v>
      </c>
      <c r="T47" s="5" t="s">
        <v>146</v>
      </c>
    </row>
    <row r="48" spans="2:20" ht="15.6" thickTop="1" thickBot="1" x14ac:dyDescent="0.35">
      <c r="B48" s="3" t="s">
        <v>139</v>
      </c>
      <c r="C48" s="51">
        <f>'Declared Unit Flair325'!C48*(Configurator!$O$3+Configurator!$O$4)/(Configurator!$BT$3+Configurator!$BT$4)</f>
        <v>29.946802999999999</v>
      </c>
      <c r="D48" s="51">
        <f>'Declared Unit Flair325'!D48*(Configurator!$O$3+Configurator!$O$4)/(Configurator!$BT$3+Configurator!$BT$4)</f>
        <v>6.9100764000000004E-4</v>
      </c>
      <c r="E48" s="51">
        <f>'Declared Unit Flair325'!E48*(Configurator!$O$3+Configurator!$O$4)/(Configurator!$BT$3+Configurator!$BT$4)</f>
        <v>3.1584485999999998</v>
      </c>
      <c r="F48" s="51">
        <f>'Declared Unit Flair325'!F48*(Configurator!$O$3+Configurator!$O$4)/(Configurator!$BT$3+Configurator!$BT$4)</f>
        <v>3.8149429999999999E-3</v>
      </c>
      <c r="G48" s="51">
        <f>'Declared Unit Flair325'!G48*(Configurator!$O$4)/(Configurator!$BT$4)</f>
        <v>6.4576106999999997E-3</v>
      </c>
      <c r="H48" s="51">
        <f>'Declared Unit Flair325'!H48*1</f>
        <v>0.10280995</v>
      </c>
      <c r="I48" s="51">
        <f>'Declared Unit Flair325'!I48*1</f>
        <v>0.69413482999999998</v>
      </c>
      <c r="J48" s="20">
        <f>'Declared Unit Flair325'!J48*1</f>
        <v>0</v>
      </c>
      <c r="K48" s="20">
        <f>'Declared Unit Flair325'!K48*1</f>
        <v>0</v>
      </c>
      <c r="L48" s="20">
        <f>'Declared Unit Flair325'!L48*1</f>
        <v>0</v>
      </c>
      <c r="M48" s="51">
        <f>'Declared Unit Flair325'!M48*Configurator!$O$21/Configurator!$BT$21</f>
        <v>13.540157075471699</v>
      </c>
      <c r="N48" s="20">
        <f>'Declared Unit Flair325'!N48*1</f>
        <v>0</v>
      </c>
      <c r="O48" s="20">
        <f>'Declared Unit Flair325'!O48*(Configurator!$O$3)/(Configurator!$BT$3)</f>
        <v>0</v>
      </c>
      <c r="P48" s="51">
        <f>'Declared Unit Flair325'!P48*(Configurator!$O$3)/(Configurator!$BT$3)</f>
        <v>2.3861763E-4</v>
      </c>
      <c r="Q48" s="51">
        <f>'Declared Unit Flair325'!Q48*(Configurator!$O$3)/(Configurator!$BT$3)</f>
        <v>2.685079</v>
      </c>
      <c r="R48" s="51">
        <f>'Declared Unit Flair325'!R48*(Configurator!$O$3)/(Configurator!$BT$3)</f>
        <v>3.9010655999999999</v>
      </c>
      <c r="S48" s="10">
        <f t="shared" si="1"/>
        <v>54.03970023444171</v>
      </c>
      <c r="T48" s="8" t="s">
        <v>146</v>
      </c>
    </row>
    <row r="49" spans="2:20" ht="15.6" thickTop="1" thickBot="1" x14ac:dyDescent="0.35">
      <c r="B49" s="3" t="s">
        <v>140</v>
      </c>
      <c r="C49" s="51">
        <f>'Declared Unit Flair325'!C49*(Configurator!$O$3+Configurator!$O$4)/(Configurator!$BT$3+Configurator!$BT$4)</f>
        <v>257.83087</v>
      </c>
      <c r="D49" s="51">
        <f>'Declared Unit Flair325'!D49*(Configurator!$O$3+Configurator!$O$4)/(Configurator!$BT$3+Configurator!$BT$4)</f>
        <v>7.6360547999999992E-3</v>
      </c>
      <c r="E49" s="51">
        <f>'Declared Unit Flair325'!E49*(Configurator!$O$3+Configurator!$O$4)/(Configurator!$BT$3+Configurator!$BT$4)</f>
        <v>13.598642</v>
      </c>
      <c r="F49" s="51">
        <f>'Declared Unit Flair325'!F49*(Configurator!$O$3+Configurator!$O$4)/(Configurator!$BT$3+Configurator!$BT$4)</f>
        <v>4.2157442000000003E-2</v>
      </c>
      <c r="G49" s="51">
        <f>'Declared Unit Flair325'!G49*(Configurator!$O$4)/(Configurator!$BT$4)</f>
        <v>4.4704288999999994E-2</v>
      </c>
      <c r="H49" s="51">
        <f>'Declared Unit Flair325'!H49*1</f>
        <v>0.17062042999999999</v>
      </c>
      <c r="I49" s="51">
        <f>'Declared Unit Flair325'!I49*1</f>
        <v>3.8552559</v>
      </c>
      <c r="J49" s="16">
        <f>'Declared Unit Flair325'!J49*1</f>
        <v>0</v>
      </c>
      <c r="K49" s="16">
        <f>'Declared Unit Flair325'!K49*1</f>
        <v>0</v>
      </c>
      <c r="L49" s="16">
        <f>'Declared Unit Flair325'!L49*1</f>
        <v>0</v>
      </c>
      <c r="M49" s="51">
        <f>'Declared Unit Flair325'!M49*Configurator!$O$21/Configurator!$BT$21</f>
        <v>113.49841248113209</v>
      </c>
      <c r="N49" s="16">
        <f>'Declared Unit Flair325'!N49*1</f>
        <v>0</v>
      </c>
      <c r="O49" s="16">
        <f>'Declared Unit Flair325'!O49*(Configurator!$O$3)/(Configurator!$BT$3)</f>
        <v>0</v>
      </c>
      <c r="P49" s="51">
        <f>'Declared Unit Flair325'!P49*(Configurator!$O$3)/(Configurator!$BT$3)</f>
        <v>2.6368699999999999E-3</v>
      </c>
      <c r="Q49" s="51">
        <f>'Declared Unit Flair325'!Q49*(Configurator!$O$3)/(Configurator!$BT$3)</f>
        <v>0.86348855000000002</v>
      </c>
      <c r="R49" s="51">
        <f>'Declared Unit Flair325'!R49*(Configurator!$O$3)/(Configurator!$BT$3)</f>
        <v>11.508931</v>
      </c>
      <c r="S49" s="10">
        <f t="shared" si="1"/>
        <v>401.42335501693208</v>
      </c>
      <c r="T49" s="5" t="s">
        <v>146</v>
      </c>
    </row>
    <row r="50" spans="2:20" ht="15.6" thickTop="1" thickBot="1" x14ac:dyDescent="0.35">
      <c r="B50" s="3" t="s">
        <v>141</v>
      </c>
      <c r="C50" s="51">
        <f>'Declared Unit Flair325'!C50*(Configurator!$O$3+Configurator!$O$4)/(Configurator!$BT$3+Configurator!$BT$4)</f>
        <v>8.6896782000000002E-3</v>
      </c>
      <c r="D50" s="51">
        <f>'Declared Unit Flair325'!D50*(Configurator!$O$3+Configurator!$O$4)/(Configurator!$BT$3+Configurator!$BT$4)</f>
        <v>1.5903375000000001E-4</v>
      </c>
      <c r="E50" s="51">
        <f>'Declared Unit Flair325'!E50*(Configurator!$O$3+Configurator!$O$4)/(Configurator!$BT$3+Configurator!$BT$4)</f>
        <v>1.1910810000000001E-3</v>
      </c>
      <c r="F50" s="51">
        <f>'Declared Unit Flair325'!F50*(Configurator!$O$3+Configurator!$O$4)/(Configurator!$BT$3+Configurator!$BT$4)</f>
        <v>8.7799996000000014E-4</v>
      </c>
      <c r="G50" s="51">
        <f>'Declared Unit Flair325'!G50*(Configurator!$O$4)/(Configurator!$BT$4)</f>
        <v>1.2071339000000003E-5</v>
      </c>
      <c r="H50" s="51">
        <f>'Declared Unit Flair325'!H50*1</f>
        <v>7.2116290000000005E-5</v>
      </c>
      <c r="I50" s="51">
        <f>'Declared Unit Flair325'!I50*1</f>
        <v>6.8418492000000002E-4</v>
      </c>
      <c r="J50" s="20">
        <f>'Declared Unit Flair325'!J50*1</f>
        <v>0</v>
      </c>
      <c r="K50" s="20">
        <f>'Declared Unit Flair325'!K50*1</f>
        <v>0</v>
      </c>
      <c r="L50" s="20">
        <f>'Declared Unit Flair325'!L50*1</f>
        <v>0</v>
      </c>
      <c r="M50" s="51">
        <f>'Declared Unit Flair325'!M50*Configurator!$O$21/Configurator!$BT$21</f>
        <v>0.79628994825471711</v>
      </c>
      <c r="N50" s="20">
        <f>'Declared Unit Flair325'!N50*1</f>
        <v>0</v>
      </c>
      <c r="O50" s="20">
        <f>'Declared Unit Flair325'!O50*(Configurator!$O$3)/(Configurator!$BT$3)</f>
        <v>0</v>
      </c>
      <c r="P50" s="51">
        <f>'Declared Unit Flair325'!P50*(Configurator!$O$3)/(Configurator!$BT$3)</f>
        <v>5.4917273999999999E-5</v>
      </c>
      <c r="Q50" s="51">
        <f>'Declared Unit Flair325'!Q50*(Configurator!$O$3)/(Configurator!$BT$3)</f>
        <v>9.7832153000000006E-5</v>
      </c>
      <c r="R50" s="51">
        <f>'Declared Unit Flair325'!R50*(Configurator!$O$3)/(Configurator!$BT$3)</f>
        <v>8.9862389000000005E-6</v>
      </c>
      <c r="S50" s="10">
        <f t="shared" si="1"/>
        <v>0.80813784937961708</v>
      </c>
      <c r="T50" s="8" t="s">
        <v>146</v>
      </c>
    </row>
    <row r="51" spans="2:20" ht="15.6" thickTop="1" thickBot="1" x14ac:dyDescent="0.35">
      <c r="B51" s="3" t="s">
        <v>142</v>
      </c>
      <c r="C51" s="51">
        <f>'Declared Unit Flair325'!C51*(Configurator!$O$3+Configurator!$O$4)/(Configurator!$BT$3+Configurator!$BT$4)</f>
        <v>0</v>
      </c>
      <c r="D51" s="51">
        <f>'Declared Unit Flair325'!D51*(Configurator!$O$3+Configurator!$O$4)/(Configurator!$BT$3+Configurator!$BT$4)</f>
        <v>0</v>
      </c>
      <c r="E51" s="51">
        <f>'Declared Unit Flair325'!E51*(Configurator!$O$3+Configurator!$O$4)/(Configurator!$BT$3+Configurator!$BT$4)</f>
        <v>0</v>
      </c>
      <c r="F51" s="51">
        <f>'Declared Unit Flair325'!F51*(Configurator!$O$3+Configurator!$O$4)/(Configurator!$BT$3+Configurator!$BT$4)</f>
        <v>0</v>
      </c>
      <c r="G51" s="51">
        <f>'Declared Unit Flair325'!G51*(Configurator!$O$4)/(Configurator!$BT$4)</f>
        <v>0</v>
      </c>
      <c r="H51" s="51">
        <f>'Declared Unit Flair325'!H51*1</f>
        <v>0</v>
      </c>
      <c r="I51" s="51">
        <f>'Declared Unit Flair325'!I51*1</f>
        <v>0</v>
      </c>
      <c r="J51" s="16">
        <f>'Declared Unit Flair325'!J51*1</f>
        <v>0</v>
      </c>
      <c r="K51" s="16">
        <f>'Declared Unit Flair325'!K51*1</f>
        <v>0</v>
      </c>
      <c r="L51" s="16">
        <f>'Declared Unit Flair325'!L51*1</f>
        <v>0</v>
      </c>
      <c r="M51" s="51">
        <f>'Declared Unit Flair325'!M51*Configurator!$O$21/Configurator!$BT$21</f>
        <v>0</v>
      </c>
      <c r="N51" s="16">
        <f>'Declared Unit Flair325'!N51*1</f>
        <v>0</v>
      </c>
      <c r="O51" s="16">
        <f>'Declared Unit Flair325'!O51*(Configurator!$O$3)/(Configurator!$BT$3)</f>
        <v>0</v>
      </c>
      <c r="P51" s="51">
        <f>'Declared Unit Flair325'!P51*(Configurator!$O$3)/(Configurator!$BT$3)</f>
        <v>0</v>
      </c>
      <c r="Q51" s="51">
        <f>'Declared Unit Flair325'!Q51*(Configurator!$O$3)/(Configurator!$BT$3)</f>
        <v>0</v>
      </c>
      <c r="R51" s="51">
        <f>'Declared Unit Flair325'!R51*(Configurator!$O$3)/(Configurator!$BT$3)</f>
        <v>0</v>
      </c>
      <c r="S51" s="10">
        <f t="shared" si="1"/>
        <v>0</v>
      </c>
      <c r="T51" s="5" t="s">
        <v>146</v>
      </c>
    </row>
    <row r="52" spans="2:20" ht="15.6" thickTop="1" thickBot="1" x14ac:dyDescent="0.35">
      <c r="B52" s="3" t="s">
        <v>143</v>
      </c>
      <c r="C52" s="51">
        <f>'Declared Unit Flair325'!C52*(Configurator!$O$3+Configurator!$O$4)/(Configurator!$BT$3+Configurator!$BT$4)</f>
        <v>0</v>
      </c>
      <c r="D52" s="51">
        <f>'Declared Unit Flair325'!D52*(Configurator!$O$3+Configurator!$O$4)/(Configurator!$BT$3+Configurator!$BT$4)</f>
        <v>0</v>
      </c>
      <c r="E52" s="51">
        <f>'Declared Unit Flair325'!E52*(Configurator!$O$3+Configurator!$O$4)/(Configurator!$BT$3+Configurator!$BT$4)</f>
        <v>0</v>
      </c>
      <c r="F52" s="51">
        <f>'Declared Unit Flair325'!F52*(Configurator!$O$3+Configurator!$O$4)/(Configurator!$BT$3+Configurator!$BT$4)</f>
        <v>0</v>
      </c>
      <c r="G52" s="51">
        <f>'Declared Unit Flair325'!G52*(Configurator!$O$4)/(Configurator!$BT$4)</f>
        <v>2.5298250000000002</v>
      </c>
      <c r="H52" s="51">
        <f>'Declared Unit Flair325'!H52*1</f>
        <v>0</v>
      </c>
      <c r="I52" s="51">
        <f>'Declared Unit Flair325'!I52*1</f>
        <v>0</v>
      </c>
      <c r="J52" s="20">
        <f>'Declared Unit Flair325'!J52*1</f>
        <v>0</v>
      </c>
      <c r="K52" s="20">
        <f>'Declared Unit Flair325'!K52*1</f>
        <v>0</v>
      </c>
      <c r="L52" s="20">
        <f>'Declared Unit Flair325'!L52*1</f>
        <v>0</v>
      </c>
      <c r="M52" s="51">
        <f>'Declared Unit Flair325'!M52*Configurator!$O$21/Configurator!$BT$21</f>
        <v>0</v>
      </c>
      <c r="N52" s="20">
        <f>'Declared Unit Flair325'!N52*1</f>
        <v>0</v>
      </c>
      <c r="O52" s="20">
        <f>'Declared Unit Flair325'!O52*(Configurator!$O$3)/(Configurator!$BT$3)</f>
        <v>0</v>
      </c>
      <c r="P52" s="51">
        <f>'Declared Unit Flair325'!P52*(Configurator!$O$3)/(Configurator!$BT$3)</f>
        <v>0</v>
      </c>
      <c r="Q52" s="51">
        <f>'Declared Unit Flair325'!Q52*(Configurator!$O$3)/(Configurator!$BT$3)</f>
        <v>6.3117564000000002</v>
      </c>
      <c r="R52" s="51">
        <f>'Declared Unit Flair325'!R52*(Configurator!$O$3)/(Configurator!$BT$3)</f>
        <v>0</v>
      </c>
      <c r="S52" s="10">
        <f t="shared" si="1"/>
        <v>8.8415814000000008</v>
      </c>
      <c r="T52" s="8" t="s">
        <v>146</v>
      </c>
    </row>
    <row r="53" spans="2:20" ht="15.6" thickTop="1" thickBot="1" x14ac:dyDescent="0.35">
      <c r="B53" s="3" t="s">
        <v>144</v>
      </c>
      <c r="C53" s="51">
        <f>'Declared Unit Flair325'!C53*(Configurator!$O$3+Configurator!$O$4)/(Configurator!$BT$3+Configurator!$BT$4)</f>
        <v>0</v>
      </c>
      <c r="D53" s="51">
        <f>'Declared Unit Flair325'!D53*(Configurator!$O$3+Configurator!$O$4)/(Configurator!$BT$3+Configurator!$BT$4)</f>
        <v>0</v>
      </c>
      <c r="E53" s="51">
        <f>'Declared Unit Flair325'!E53*(Configurator!$O$3+Configurator!$O$4)/(Configurator!$BT$3+Configurator!$BT$4)</f>
        <v>0</v>
      </c>
      <c r="F53" s="51">
        <f>'Declared Unit Flair325'!F53*(Configurator!$O$3+Configurator!$O$4)/(Configurator!$BT$3+Configurator!$BT$4)</f>
        <v>0</v>
      </c>
      <c r="G53" s="51">
        <f>'Declared Unit Flair325'!G53*(Configurator!$O$4)/(Configurator!$BT$4)</f>
        <v>0.22739999999999999</v>
      </c>
      <c r="H53" s="51">
        <f>'Declared Unit Flair325'!H53*1</f>
        <v>0</v>
      </c>
      <c r="I53" s="51">
        <f>'Declared Unit Flair325'!I53*1</f>
        <v>0</v>
      </c>
      <c r="J53" s="16">
        <f>'Declared Unit Flair325'!J53*1</f>
        <v>0</v>
      </c>
      <c r="K53" s="16">
        <f>'Declared Unit Flair325'!K53*1</f>
        <v>0</v>
      </c>
      <c r="L53" s="16">
        <f>'Declared Unit Flair325'!L53*1</f>
        <v>0</v>
      </c>
      <c r="M53" s="51">
        <f>'Declared Unit Flair325'!M53*Configurator!$O$21/Configurator!$BT$21</f>
        <v>0</v>
      </c>
      <c r="N53" s="16">
        <f>'Declared Unit Flair325'!N53*1</f>
        <v>0</v>
      </c>
      <c r="O53" s="16">
        <f>'Declared Unit Flair325'!O53*(Configurator!$O$3)/(Configurator!$BT$3)</f>
        <v>0</v>
      </c>
      <c r="P53" s="51">
        <f>'Declared Unit Flair325'!P53*(Configurator!$O$3)/(Configurator!$BT$3)</f>
        <v>0</v>
      </c>
      <c r="Q53" s="51">
        <f>'Declared Unit Flair325'!Q53*(Configurator!$O$3)/(Configurator!$BT$3)</f>
        <v>4.2994551000000003</v>
      </c>
      <c r="R53" s="51">
        <f>'Declared Unit Flair325'!R53*(Configurator!$O$3)/(Configurator!$BT$3)</f>
        <v>0</v>
      </c>
      <c r="S53" s="10">
        <f t="shared" si="1"/>
        <v>4.5268551000000006</v>
      </c>
      <c r="T53" s="5" t="s">
        <v>146</v>
      </c>
    </row>
    <row r="54" spans="2:20" ht="15.6" thickTop="1" thickBot="1" x14ac:dyDescent="0.35">
      <c r="B54" s="3" t="s">
        <v>145</v>
      </c>
      <c r="C54" s="51">
        <f>'Declared Unit Flair325'!C54*(Configurator!$O$3+Configurator!$O$4)/(Configurator!$BT$3+Configurator!$BT$4)</f>
        <v>0</v>
      </c>
      <c r="D54" s="51">
        <f>'Declared Unit Flair325'!D54*(Configurator!$O$3+Configurator!$O$4)/(Configurator!$BT$3+Configurator!$BT$4)</f>
        <v>0</v>
      </c>
      <c r="E54" s="51">
        <f>'Declared Unit Flair325'!E54*(Configurator!$O$3+Configurator!$O$4)/(Configurator!$BT$3+Configurator!$BT$4)</f>
        <v>0</v>
      </c>
      <c r="F54" s="51">
        <f>'Declared Unit Flair325'!F54*(Configurator!$O$3+Configurator!$O$4)/(Configurator!$BT$3+Configurator!$BT$4)</f>
        <v>0</v>
      </c>
      <c r="G54" s="51">
        <f>'Declared Unit Flair325'!G54*(Configurator!$O$4)/(Configurator!$BT$4)</f>
        <v>1.2558062000000001</v>
      </c>
      <c r="H54" s="51">
        <f>'Declared Unit Flair325'!H54*1</f>
        <v>0</v>
      </c>
      <c r="I54" s="51">
        <f>'Declared Unit Flair325'!I54*1</f>
        <v>0</v>
      </c>
      <c r="J54" s="20">
        <f>'Declared Unit Flair325'!J54*1</f>
        <v>0</v>
      </c>
      <c r="K54" s="20">
        <f>'Declared Unit Flair325'!K54*1</f>
        <v>0</v>
      </c>
      <c r="L54" s="20">
        <f>'Declared Unit Flair325'!L54*1</f>
        <v>0</v>
      </c>
      <c r="M54" s="51">
        <f>'Declared Unit Flair325'!M54*Configurator!$O$21/Configurator!$BT$21</f>
        <v>0</v>
      </c>
      <c r="N54" s="20">
        <f>'Declared Unit Flair325'!N54*1</f>
        <v>0</v>
      </c>
      <c r="O54" s="20">
        <f>'Declared Unit Flair325'!O54*(Configurator!$O$3)/(Configurator!$BT$3)</f>
        <v>0</v>
      </c>
      <c r="P54" s="51">
        <f>'Declared Unit Flair325'!P54*(Configurator!$O$3)/(Configurator!$BT$3)</f>
        <v>0</v>
      </c>
      <c r="Q54" s="51">
        <f>'Declared Unit Flair325'!Q54*(Configurator!$O$3)/(Configurator!$BT$3)</f>
        <v>38.902358999999997</v>
      </c>
      <c r="R54" s="51">
        <f>'Declared Unit Flair325'!R54*(Configurator!$O$3)/(Configurator!$BT$3)</f>
        <v>0</v>
      </c>
      <c r="S54" s="10">
        <f t="shared" si="1"/>
        <v>40.158165199999999</v>
      </c>
      <c r="T54" s="8" t="s">
        <v>146</v>
      </c>
    </row>
    <row r="55" spans="2:20" ht="15" thickTop="1" x14ac:dyDescent="0.3"/>
    <row r="56" spans="2:20" x14ac:dyDescent="0.3">
      <c r="T56" s="4" t="s">
        <v>147</v>
      </c>
    </row>
  </sheetData>
  <mergeCells count="11">
    <mergeCell ref="F2:T4"/>
    <mergeCell ref="S24:S25"/>
    <mergeCell ref="B34:B35"/>
    <mergeCell ref="C34:E34"/>
    <mergeCell ref="H34:N34"/>
    <mergeCell ref="O34:R34"/>
    <mergeCell ref="S34:S35"/>
    <mergeCell ref="O24:R24"/>
    <mergeCell ref="B24:B25"/>
    <mergeCell ref="C24:E24"/>
    <mergeCell ref="H24:N2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0215-CDC2-4177-955A-52FC90B91901}">
  <sheetPr>
    <tabColor theme="7"/>
  </sheetPr>
  <dimension ref="B2:X56"/>
  <sheetViews>
    <sheetView topLeftCell="A2" zoomScale="70" zoomScaleNormal="70" workbookViewId="0">
      <selection activeCell="Y42" sqref="Y42"/>
    </sheetView>
  </sheetViews>
  <sheetFormatPr baseColWidth="10" defaultColWidth="11.44140625" defaultRowHeight="14.4" x14ac:dyDescent="0.3"/>
  <cols>
    <col min="1" max="1" width="4" style="4" customWidth="1"/>
    <col min="2" max="2" width="34.44140625" style="4" customWidth="1"/>
    <col min="3" max="16384" width="11.44140625" style="4"/>
  </cols>
  <sheetData>
    <row r="2" spans="6:24" ht="15.6" customHeight="1" x14ac:dyDescent="0.3">
      <c r="F2" s="72" t="s">
        <v>169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6:24" x14ac:dyDescent="0.3"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6:24" x14ac:dyDescent="0.3"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6:24" x14ac:dyDescent="0.3">
      <c r="F5" s="4" t="s">
        <v>110</v>
      </c>
      <c r="G5" s="4">
        <f>135*23/24+210*1/24</f>
        <v>138.125</v>
      </c>
    </row>
    <row r="6" spans="6:24" ht="9" hidden="1" customHeight="1" x14ac:dyDescent="0.3"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6:24" ht="9" hidden="1" customHeight="1" x14ac:dyDescent="0.3"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6:24" ht="9" hidden="1" customHeight="1" x14ac:dyDescent="0.3">
      <c r="O8" s="28"/>
      <c r="P8" s="28"/>
      <c r="Q8" s="28"/>
      <c r="R8" s="28"/>
      <c r="S8" s="28"/>
      <c r="T8" s="28"/>
    </row>
    <row r="9" spans="6:24" ht="9" hidden="1" customHeight="1" x14ac:dyDescent="0.3"/>
    <row r="10" spans="6:24" ht="9" hidden="1" customHeight="1" x14ac:dyDescent="0.3"/>
    <row r="11" spans="6:24" ht="9" hidden="1" customHeight="1" x14ac:dyDescent="0.3"/>
    <row r="12" spans="6:24" ht="9" hidden="1" customHeight="1" x14ac:dyDescent="0.3"/>
    <row r="13" spans="6:24" ht="9" hidden="1" customHeight="1" x14ac:dyDescent="0.3"/>
    <row r="14" spans="6:24" ht="9" hidden="1" customHeight="1" x14ac:dyDescent="0.3"/>
    <row r="15" spans="6:24" ht="9" hidden="1" customHeight="1" x14ac:dyDescent="0.3">
      <c r="F15" s="81"/>
    </row>
    <row r="16" spans="6:24" ht="9" hidden="1" customHeight="1" x14ac:dyDescent="0.3">
      <c r="F16" s="81"/>
    </row>
    <row r="17" spans="2:20" ht="9" hidden="1" customHeight="1" x14ac:dyDescent="0.3"/>
    <row r="18" spans="2:20" ht="9" hidden="1" customHeight="1" x14ac:dyDescent="0.3"/>
    <row r="19" spans="2:20" ht="9" hidden="1" customHeight="1" x14ac:dyDescent="0.3"/>
    <row r="20" spans="2:20" ht="9" hidden="1" customHeight="1" x14ac:dyDescent="0.3"/>
    <row r="21" spans="2:20" ht="9" hidden="1" customHeight="1" x14ac:dyDescent="0.3"/>
    <row r="22" spans="2:20" ht="9" hidden="1" customHeight="1" x14ac:dyDescent="0.3"/>
    <row r="23" spans="2:20" ht="15" thickBot="1" x14ac:dyDescent="0.35"/>
    <row r="24" spans="2:20" ht="75" customHeight="1" thickTop="1" thickBot="1" x14ac:dyDescent="0.35">
      <c r="B24" s="75" t="s">
        <v>113</v>
      </c>
      <c r="C24" s="77" t="s">
        <v>114</v>
      </c>
      <c r="D24" s="78"/>
      <c r="E24" s="79"/>
      <c r="F24" s="1" t="s">
        <v>0</v>
      </c>
      <c r="G24" s="1" t="s">
        <v>1</v>
      </c>
      <c r="H24" s="77" t="s">
        <v>115</v>
      </c>
      <c r="I24" s="78"/>
      <c r="J24" s="78"/>
      <c r="K24" s="78"/>
      <c r="L24" s="78"/>
      <c r="M24" s="78"/>
      <c r="N24" s="79"/>
      <c r="O24" s="77" t="s">
        <v>116</v>
      </c>
      <c r="P24" s="78"/>
      <c r="Q24" s="78"/>
      <c r="R24" s="79"/>
      <c r="S24" s="73" t="s">
        <v>117</v>
      </c>
      <c r="T24" s="1" t="s">
        <v>118</v>
      </c>
    </row>
    <row r="25" spans="2:20" ht="15.6" thickTop="1" thickBot="1" x14ac:dyDescent="0.35">
      <c r="B25" s="76"/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17</v>
      </c>
      <c r="S25" s="74"/>
      <c r="T25" s="2" t="s">
        <v>18</v>
      </c>
    </row>
    <row r="26" spans="2:20" ht="15.6" thickTop="1" thickBot="1" x14ac:dyDescent="0.35">
      <c r="B26" s="11" t="s">
        <v>112</v>
      </c>
      <c r="C26" s="49">
        <f>'Functional Unit Flair325'!C26*(Configurator!$BF$3+Configurator!$BF$4)/(Configurator!$BB$3+Configurator!$BB$4)*Configurator!$BB$9/Configurator!$BF$9</f>
        <v>1.6236093393665159</v>
      </c>
      <c r="D26" s="50">
        <f>'Functional Unit Flair325'!D26*(Configurator!$BF$3+Configurator!$BF$4)/(Configurator!$BB$3+Configurator!$BB$4)*Configurator!$BB$9/Configurator!$BF$9</f>
        <v>1.1145913484162896E-2</v>
      </c>
      <c r="E26" s="50">
        <f>'Functional Unit Flair325'!E26*(Configurator!$BF$3+Configurator!$BF$4)/(Configurator!$BB$3+Configurator!$BB$4)*Configurator!$BB$9/Configurator!$BF$9</f>
        <v>0.28568034751131222</v>
      </c>
      <c r="F26" s="50">
        <f>'Functional Unit Flair325'!F26*(Configurator!$BF$3+Configurator!$BF$4)/(Configurator!$BB$3+Configurator!$BB$4)*Configurator!$BB$9/Configurator!$BF$9</f>
        <v>6.1534811945701352E-2</v>
      </c>
      <c r="G26" s="50">
        <f>'Functional Unit Flair325'!G26*(Configurator!$BF$4)/(Configurator!$BB$4)*Configurator!$BB$9/Configurator!$BF$9</f>
        <v>3.8896100633484162E-4</v>
      </c>
      <c r="H26" s="50">
        <f>'Functional Unit Flair325'!H26*1*Configurator!$BB$9/Configurator!$BF$9</f>
        <v>5.9103043619909501E-3</v>
      </c>
      <c r="I26" s="50">
        <f>'Functional Unit Flair325'!I26*1*Configurator!$BB$9/Configurator!$BF$9</f>
        <v>0.24112841266968324</v>
      </c>
      <c r="J26" s="13">
        <f>'Functional Unit Flair325'!J26*1*Configurator!$BB$9/Configurator!$BF$9</f>
        <v>0</v>
      </c>
      <c r="K26" s="13">
        <f>'Functional Unit Flair325'!K26*1*Configurator!$BB$9/Configurator!$BF$9</f>
        <v>0</v>
      </c>
      <c r="L26" s="13">
        <f>'Functional Unit Flair325'!L26*1*Configurator!$BB$9/Configurator!$BF$9</f>
        <v>0</v>
      </c>
      <c r="M26" s="50">
        <f>'Functional Unit Flair325'!M26*Configurator!$BF$21/Configurator!$BB$21*Configurator!$BB$9/Configurator!$BF$9</f>
        <v>2.9896308166993943</v>
      </c>
      <c r="N26" s="13">
        <f>'Functional Unit Flair325'!N26*1*Configurator!$BB$9/Configurator!$BF$9</f>
        <v>0</v>
      </c>
      <c r="O26" s="13">
        <f>'Functional Unit Flair325'!O26*(Configurator!$BF$3)/(Configurator!$BB$3)*Configurator!$BB$9/Configurator!$BF$9</f>
        <v>0</v>
      </c>
      <c r="P26" s="50">
        <f>'Functional Unit Flair325'!P26*(Configurator!$BF$3)/(Configurator!$BB$3)*Configurator!$BB$9/Configurator!$BF$9</f>
        <v>3.8488886877828051E-3</v>
      </c>
      <c r="Q26" s="50">
        <f>'Functional Unit Flair325'!Q26*(Configurator!$BF$3)/(Configurator!$BB$3)*Configurator!$BB$9/Configurator!$BF$9</f>
        <v>9.549801266968326E-2</v>
      </c>
      <c r="R26" s="53">
        <f>'Functional Unit Flair325'!R26*(Configurator!$BF$3)/(Configurator!$BB$3)*Configurator!$BB$9/Configurator!$BF$9</f>
        <v>0.11557525429864253</v>
      </c>
      <c r="S26" s="15">
        <f>SUM(C26:R26)</f>
        <v>5.4339510627012038</v>
      </c>
      <c r="T26" s="12" t="s">
        <v>146</v>
      </c>
    </row>
    <row r="27" spans="2:20" ht="15.6" thickTop="1" thickBot="1" x14ac:dyDescent="0.35">
      <c r="B27" s="11" t="s">
        <v>120</v>
      </c>
      <c r="C27" s="51">
        <f>'Functional Unit Flair325'!C27*(Configurator!$BF$3+Configurator!$BF$4)/(Configurator!$BB$3+Configurator!$BB$4)*Configurator!$BB$9/Configurator!$BF$9</f>
        <v>1.1962806153846154E-7</v>
      </c>
      <c r="D27" s="51">
        <f>'Functional Unit Flair325'!D27*(Configurator!$BF$3+Configurator!$BF$4)/(Configurator!$BB$3+Configurator!$BB$4)*Configurator!$BB$9/Configurator!$BF$9</f>
        <v>2.0563021900452489E-9</v>
      </c>
      <c r="E27" s="51">
        <f>'Functional Unit Flair325'!E27*(Configurator!$BF$3+Configurator!$BF$4)/(Configurator!$BB$3+Configurator!$BB$4)*Configurator!$BB$9/Configurator!$BF$9</f>
        <v>2.0921388597285068E-8</v>
      </c>
      <c r="F27" s="51">
        <f>'Functional Unit Flair325'!F27*(Configurator!$BF$3+Configurator!$BF$4)/(Configurator!$BB$3+Configurator!$BB$4)*Configurator!$BB$9/Configurator!$BF$9</f>
        <v>1.1352516199095023E-8</v>
      </c>
      <c r="G27" s="51">
        <f>'Functional Unit Flair325'!G27*(Configurator!$BF$4)/(Configurator!$BB$4)*Configurator!$BB$9/Configurator!$BF$9</f>
        <v>9.2165024434389142E-11</v>
      </c>
      <c r="H27" s="51">
        <f>'Functional Unit Flair325'!H27*1*Configurator!$BB$9/Configurator!$BF$9</f>
        <v>6.1035056651583711E-10</v>
      </c>
      <c r="I27" s="51">
        <f>'Functional Unit Flair325'!I27*1*Configurator!$BB$9/Configurator!$BF$9</f>
        <v>8.8587692307692305E-9</v>
      </c>
      <c r="J27" s="16">
        <f>'Functional Unit Flair325'!J27*1*Configurator!$BB$9/Configurator!$BF$9</f>
        <v>0</v>
      </c>
      <c r="K27" s="16">
        <f>'Functional Unit Flair325'!K27*1*Configurator!$BB$9/Configurator!$BF$9</f>
        <v>0</v>
      </c>
      <c r="L27" s="16">
        <f>'Functional Unit Flair325'!L27*1*Configurator!$BB$9/Configurator!$BF$9</f>
        <v>0</v>
      </c>
      <c r="M27" s="51">
        <f>'Functional Unit Flair325'!M27*Configurator!$BF$21/Configurator!$BB$21*Configurator!$BB$9/Configurator!$BF$9</f>
        <v>3.2928974237172378E-6</v>
      </c>
      <c r="N27" s="16">
        <f>'Functional Unit Flair325'!N27*1*Configurator!$BB$9/Configurator!$BF$9</f>
        <v>0</v>
      </c>
      <c r="O27" s="16">
        <f>'Functional Unit Flair325'!O27*(Configurator!$BF$3)/(Configurator!$BB$3)*Configurator!$BB$9/Configurator!$BF$9</f>
        <v>0</v>
      </c>
      <c r="P27" s="51">
        <f>'Functional Unit Flair325'!P27*(Configurator!$BF$3)/(Configurator!$BB$3)*Configurator!$BB$9/Configurator!$BF$9</f>
        <v>7.1007891402714938E-10</v>
      </c>
      <c r="Q27" s="51">
        <f>'Functional Unit Flair325'!Q27*(Configurator!$BF$3)/(Configurator!$BB$3)*Configurator!$BB$9/Configurator!$BF$9</f>
        <v>5.5132952036199102E-10</v>
      </c>
      <c r="R27" s="54">
        <f>'Functional Unit Flair325'!R27*(Configurator!$BF$3)/(Configurator!$BB$3)*Configurator!$BB$9/Configurator!$BF$9</f>
        <v>1.8960764524886877E-10</v>
      </c>
      <c r="S27" s="15">
        <f t="shared" ref="S27:S33" si="0">SUM(C27:R27)</f>
        <v>3.4578679931434821E-6</v>
      </c>
      <c r="T27" s="16" t="s">
        <v>146</v>
      </c>
    </row>
    <row r="28" spans="2:20" ht="15.6" thickTop="1" thickBot="1" x14ac:dyDescent="0.35">
      <c r="B28" s="11" t="s">
        <v>121</v>
      </c>
      <c r="C28" s="49">
        <f>'Functional Unit Flair325'!C28*(Configurator!$BF$3+Configurator!$BF$4)/(Configurator!$BB$3+Configurator!$BB$4)*Configurator!$BB$9/Configurator!$BF$9</f>
        <v>1.3111510588235294E-2</v>
      </c>
      <c r="D28" s="50">
        <f>'Functional Unit Flair325'!D28*(Configurator!$BF$3+Configurator!$BF$4)/(Configurator!$BB$3+Configurator!$BB$4)*Configurator!$BB$9/Configurator!$BF$9</f>
        <v>2.9792688506787335E-5</v>
      </c>
      <c r="E28" s="50">
        <f>'Functional Unit Flair325'!E28*(Configurator!$BF$3+Configurator!$BF$4)/(Configurator!$BB$3+Configurator!$BB$4)*Configurator!$BB$9/Configurator!$BF$9</f>
        <v>7.9643062443438917E-4</v>
      </c>
      <c r="F28" s="50">
        <f>'Functional Unit Flair325'!F28*(Configurator!$BF$3+Configurator!$BF$4)/(Configurator!$BB$3+Configurator!$BB$4)*Configurator!$BB$9/Configurator!$BF$9</f>
        <v>1.6448068054298644E-4</v>
      </c>
      <c r="G28" s="50">
        <f>'Functional Unit Flair325'!G28*(Configurator!$BF$4)/(Configurator!$BB$4)*Configurator!$BB$9/Configurator!$BF$9</f>
        <v>1.420054298642534E-6</v>
      </c>
      <c r="H28" s="50">
        <f>'Functional Unit Flair325'!H28*1*Configurator!$BB$9/Configurator!$BF$9</f>
        <v>1.0645523257918552E-4</v>
      </c>
      <c r="I28" s="50">
        <f>'Functional Unit Flair325'!I28*1*Configurator!$BB$9/Configurator!$BF$9</f>
        <v>6.2410343529411768E-4</v>
      </c>
      <c r="J28" s="13">
        <f>'Functional Unit Flair325'!J28*1*Configurator!$BB$9/Configurator!$BF$9</f>
        <v>0</v>
      </c>
      <c r="K28" s="13">
        <f>'Functional Unit Flair325'!K28*1*Configurator!$BB$9/Configurator!$BF$9</f>
        <v>0</v>
      </c>
      <c r="L28" s="13">
        <f>'Functional Unit Flair325'!L28*1*Configurator!$BB$9/Configurator!$BF$9</f>
        <v>0</v>
      </c>
      <c r="M28" s="50">
        <f>'Functional Unit Flair325'!M28*Configurator!$BF$21/Configurator!$BB$21*Configurator!$BB$9/Configurator!$BF$9</f>
        <v>9.1882291563220361E-3</v>
      </c>
      <c r="N28" s="13">
        <f>'Functional Unit Flair325'!N28*1*Configurator!$BB$9/Configurator!$BF$9</f>
        <v>0</v>
      </c>
      <c r="O28" s="13">
        <f>'Functional Unit Flair325'!O28*(Configurator!$BF$3)/(Configurator!$BB$3)*Configurator!$BB$9/Configurator!$BF$9</f>
        <v>0</v>
      </c>
      <c r="P28" s="50">
        <f>'Functional Unit Flair325'!P28*(Configurator!$BF$3)/(Configurator!$BB$3)*Configurator!$BB$9/Configurator!$BF$9</f>
        <v>1.0287962352941177E-5</v>
      </c>
      <c r="Q28" s="50">
        <f>'Functional Unit Flair325'!Q28*(Configurator!$BF$3)/(Configurator!$BB$3)*Configurator!$BB$9/Configurator!$BF$9</f>
        <v>2.3274108235294118E-5</v>
      </c>
      <c r="R28" s="53">
        <f>'Functional Unit Flair325'!R28*(Configurator!$BF$3)/(Configurator!$BB$3)*Configurator!$BB$9/Configurator!$BF$9</f>
        <v>1.7203937737556562E-5</v>
      </c>
      <c r="S28" s="15">
        <f t="shared" si="0"/>
        <v>2.4073188468539231E-2</v>
      </c>
      <c r="T28" s="12" t="s">
        <v>146</v>
      </c>
    </row>
    <row r="29" spans="2:20" ht="16.2" thickTop="1" thickBot="1" x14ac:dyDescent="0.35">
      <c r="B29" s="11" t="s">
        <v>122</v>
      </c>
      <c r="C29" s="51">
        <f>'Functional Unit Flair325'!C29*(Configurator!$BF$3+Configurator!$BF$4)/(Configurator!$BB$3+Configurator!$BB$4)*Configurator!$BB$9/Configurator!$BF$9</f>
        <v>1.7679929773755656E-3</v>
      </c>
      <c r="D29" s="51">
        <f>'Functional Unit Flair325'!D29*(Configurator!$BF$3+Configurator!$BF$4)/(Configurator!$BB$3+Configurator!$BB$4)*Configurator!$BB$9/Configurator!$BF$9</f>
        <v>5.1254615022624436E-6</v>
      </c>
      <c r="E29" s="51">
        <f>'Functional Unit Flair325'!E29*(Configurator!$BF$3+Configurator!$BF$4)/(Configurator!$BB$3+Configurator!$BB$4)*Configurator!$BB$9/Configurator!$BF$9</f>
        <v>1.7893315475113122E-4</v>
      </c>
      <c r="F29" s="51">
        <f>'Functional Unit Flair325'!F29*(Configurator!$BF$3+Configurator!$BF$4)/(Configurator!$BB$3+Configurator!$BB$4)*Configurator!$BB$9/Configurator!$BF$9</f>
        <v>2.8296855746606329E-5</v>
      </c>
      <c r="G29" s="51">
        <f>'Functional Unit Flair325'!G29*(Configurator!$BF$4)/(Configurator!$BB$4)*Configurator!$BB$9/Configurator!$BF$9</f>
        <v>5.1368990407239819E-7</v>
      </c>
      <c r="H29" s="51">
        <f>'Functional Unit Flair325'!H29*1*Configurator!$BB$9/Configurator!$BF$9</f>
        <v>4.5669898280542988E-4</v>
      </c>
      <c r="I29" s="51">
        <f>'Functional Unit Flair325'!I29*1*Configurator!$BB$9/Configurator!$BF$9</f>
        <v>8.6983203619909498E-5</v>
      </c>
      <c r="J29" s="16">
        <f>'Functional Unit Flair325'!J29*1*Configurator!$BB$9/Configurator!$BF$9</f>
        <v>0</v>
      </c>
      <c r="K29" s="16">
        <f>'Functional Unit Flair325'!K29*1*Configurator!$BB$9/Configurator!$BF$9</f>
        <v>0</v>
      </c>
      <c r="L29" s="16">
        <f>'Functional Unit Flair325'!L29*1*Configurator!$BB$9/Configurator!$BF$9</f>
        <v>0</v>
      </c>
      <c r="M29" s="51">
        <f>'Functional Unit Flair325'!M29*Configurator!$BF$21/Configurator!$BB$21*Configurator!$BB$9/Configurator!$BF$9</f>
        <v>1.2134409647400325E-3</v>
      </c>
      <c r="N29" s="16">
        <f>'Functional Unit Flair325'!N29*1*Configurator!$BB$9/Configurator!$BF$9</f>
        <v>0</v>
      </c>
      <c r="O29" s="16">
        <f>'Functional Unit Flair325'!O29*(Configurator!$BF$3)/(Configurator!$BB$3)*Configurator!$BB$9/Configurator!$BF$9</f>
        <v>0</v>
      </c>
      <c r="P29" s="51">
        <f>'Functional Unit Flair325'!P29*(Configurator!$BF$3)/(Configurator!$BB$3)*Configurator!$BB$9/Configurator!$BF$9</f>
        <v>1.769916018099547E-6</v>
      </c>
      <c r="Q29" s="51">
        <f>'Functional Unit Flair325'!Q29*(Configurator!$BF$3)/(Configurator!$BB$3)*Configurator!$BB$9/Configurator!$BF$9</f>
        <v>5.804468995475113E-6</v>
      </c>
      <c r="R29" s="54">
        <f>'Functional Unit Flair325'!R29*(Configurator!$BF$3)/(Configurator!$BB$3)*Configurator!$BB$9/Configurator!$BF$9</f>
        <v>9.0306048868778282E-6</v>
      </c>
      <c r="S29" s="15">
        <f t="shared" si="0"/>
        <v>3.7545902803454625E-3</v>
      </c>
      <c r="T29" s="16" t="s">
        <v>146</v>
      </c>
    </row>
    <row r="30" spans="2:20" ht="15.6" thickTop="1" thickBot="1" x14ac:dyDescent="0.35">
      <c r="B30" s="11" t="s">
        <v>123</v>
      </c>
      <c r="C30" s="49">
        <f>'Functional Unit Flair325'!C30*(Configurator!$BF$3+Configurator!$BF$4)/(Configurator!$BB$3+Configurator!$BB$4)*Configurator!$BB$9/Configurator!$BF$9</f>
        <v>1.3199292669683258E-3</v>
      </c>
      <c r="D30" s="50">
        <f>'Functional Unit Flair325'!D30*(Configurator!$BF$3+Configurator!$BF$4)/(Configurator!$BB$3+Configurator!$BB$4)*Configurator!$BB$9/Configurator!$BF$9</f>
        <v>3.3433861357466064E-6</v>
      </c>
      <c r="E30" s="50">
        <f>'Functional Unit Flair325'!E30*(Configurator!$BF$3+Configurator!$BF$4)/(Configurator!$BB$3+Configurator!$BB$4)*Configurator!$BB$9/Configurator!$BF$9</f>
        <v>9.5724619004524891E-5</v>
      </c>
      <c r="F30" s="50">
        <f>'Functional Unit Flair325'!F30*(Configurator!$BF$3+Configurator!$BF$4)/(Configurator!$BB$3+Configurator!$BB$4)*Configurator!$BB$9/Configurator!$BF$9</f>
        <v>1.8458302262443439E-5</v>
      </c>
      <c r="G30" s="50">
        <f>'Functional Unit Flair325'!G30*(Configurator!$BF$4)/(Configurator!$BB$4)*Configurator!$BB$9/Configurator!$BF$9</f>
        <v>2.4090709140271492E-7</v>
      </c>
      <c r="H30" s="50">
        <f>'Functional Unit Flair325'!H30*1*Configurator!$BB$9/Configurator!$BF$9</f>
        <v>3.8132473484162896E-6</v>
      </c>
      <c r="I30" s="50">
        <f>'Functional Unit Flair325'!I30*1*Configurator!$BB$9/Configurator!$BF$9</f>
        <v>1.5235013936651582E-4</v>
      </c>
      <c r="J30" s="13">
        <f>'Functional Unit Flair325'!J30*1*Configurator!$BB$9/Configurator!$BF$9</f>
        <v>0</v>
      </c>
      <c r="K30" s="13">
        <f>'Functional Unit Flair325'!K30*1*Configurator!$BB$9/Configurator!$BF$9</f>
        <v>0</v>
      </c>
      <c r="L30" s="13">
        <f>'Functional Unit Flair325'!L30*1*Configurator!$BB$9/Configurator!$BF$9</f>
        <v>0</v>
      </c>
      <c r="M30" s="50">
        <f>'Functional Unit Flair325'!M30*Configurator!$BF$21/Configurator!$BB$21*Configurator!$BB$9/Configurator!$BF$9</f>
        <v>7.9482405105438399E-4</v>
      </c>
      <c r="N30" s="13">
        <f>'Functional Unit Flair325'!N30*1*Configurator!$BB$9/Configurator!$BF$9</f>
        <v>0</v>
      </c>
      <c r="O30" s="13">
        <f>'Functional Unit Flair325'!O30*(Configurator!$BF$3)/(Configurator!$BB$3)*Configurator!$BB$9/Configurator!$BF$9</f>
        <v>0</v>
      </c>
      <c r="P30" s="50">
        <f>'Functional Unit Flair325'!P30*(Configurator!$BF$3)/(Configurator!$BB$3)*Configurator!$BB$9/Configurator!$BF$9</f>
        <v>1.154532633484163E-6</v>
      </c>
      <c r="Q30" s="50">
        <f>'Functional Unit Flair325'!Q30*(Configurator!$BF$3)/(Configurator!$BB$3)*Configurator!$BB$9/Configurator!$BF$9</f>
        <v>1.7860247601809957E-6</v>
      </c>
      <c r="R30" s="53">
        <f>'Functional Unit Flair325'!R30*(Configurator!$BF$3)/(Configurator!$BB$3)*Configurator!$BB$9/Configurator!$BF$9</f>
        <v>2.7995197104072396E-6</v>
      </c>
      <c r="S30" s="15">
        <f t="shared" si="0"/>
        <v>2.3944239963358321E-3</v>
      </c>
      <c r="T30" s="12" t="s">
        <v>146</v>
      </c>
    </row>
    <row r="31" spans="2:20" ht="25.2" thickTop="1" thickBot="1" x14ac:dyDescent="0.35">
      <c r="B31" s="11" t="s">
        <v>124</v>
      </c>
      <c r="C31" s="51">
        <f>'Functional Unit Flair325'!C31*(Configurator!$BF$3+Configurator!$BF$4)/(Configurator!$BB$3+Configurator!$BB$4)*Configurator!$BB$9/Configurator!$BF$9</f>
        <v>8.5273042533936638E-4</v>
      </c>
      <c r="D31" s="51">
        <f>'Functional Unit Flair325'!D31*(Configurator!$BF$3+Configurator!$BF$4)/(Configurator!$BB$3+Configurator!$BB$4)*Configurator!$BB$9/Configurator!$BF$9</f>
        <v>8.1338005429864263E-10</v>
      </c>
      <c r="E31" s="51">
        <f>'Functional Unit Flair325'!E31*(Configurator!$BF$3+Configurator!$BF$4)/(Configurator!$BB$3+Configurator!$BB$4)*Configurator!$BB$9/Configurator!$BF$9</f>
        <v>4.732198805429864E-5</v>
      </c>
      <c r="F31" s="51">
        <f>'Functional Unit Flair325'!F31*(Configurator!$BF$3+Configurator!$BF$4)/(Configurator!$BB$3+Configurator!$BB$4)*Configurator!$BB$9/Configurator!$BF$9</f>
        <v>4.4905416832579188E-9</v>
      </c>
      <c r="G31" s="51">
        <f>'Functional Unit Flair325'!G31*(Configurator!$BF$4)/(Configurator!$BB$4)*Configurator!$BB$9/Configurator!$BF$9</f>
        <v>5.303798226244344E-10</v>
      </c>
      <c r="H31" s="51">
        <f>'Functional Unit Flair325'!H31*1*Configurator!$BB$9/Configurator!$BF$9</f>
        <v>7.8230971945701362E-9</v>
      </c>
      <c r="I31" s="51">
        <f>'Functional Unit Flair325'!I31*1*Configurator!$BB$9/Configurator!$BF$9</f>
        <v>2.9211374479638007E-7</v>
      </c>
      <c r="J31" s="16">
        <f>'Functional Unit Flair325'!J31*1*Configurator!$BB$9/Configurator!$BF$9</f>
        <v>0</v>
      </c>
      <c r="K31" s="16">
        <f>'Functional Unit Flair325'!K31*1*Configurator!$BB$9/Configurator!$BF$9</f>
        <v>0</v>
      </c>
      <c r="L31" s="16">
        <f>'Functional Unit Flair325'!L31*1*Configurator!$BB$9/Configurator!$BF$9</f>
        <v>0</v>
      </c>
      <c r="M31" s="51">
        <f>'Functional Unit Flair325'!M31*Configurator!$BF$21/Configurator!$BB$21*Configurator!$BB$9/Configurator!$BF$9</f>
        <v>5.6255223464526613E-6</v>
      </c>
      <c r="N31" s="16">
        <f>'Functional Unit Flair325'!N31*1*Configurator!$BB$9/Configurator!$BF$9</f>
        <v>0</v>
      </c>
      <c r="O31" s="16">
        <f>'Functional Unit Flair325'!O31*(Configurator!$BF$3)/(Configurator!$BB$3)*Configurator!$BB$9/Configurator!$BF$9</f>
        <v>0</v>
      </c>
      <c r="P31" s="51">
        <f>'Functional Unit Flair325'!P31*(Configurator!$BF$3)/(Configurator!$BB$3)*Configurator!$BB$9/Configurator!$BF$9</f>
        <v>2.8087507692307689E-10</v>
      </c>
      <c r="Q31" s="51">
        <f>'Functional Unit Flair325'!Q31*(Configurator!$BF$3)/(Configurator!$BB$3)*Configurator!$BB$9/Configurator!$BF$9</f>
        <v>1.5087927601809953E-8</v>
      </c>
      <c r="R31" s="54">
        <f>'Functional Unit Flair325'!R31*(Configurator!$BF$3)/(Configurator!$BB$3)*Configurator!$BB$9/Configurator!$BF$9</f>
        <v>1.4237647782805425E-8</v>
      </c>
      <c r="S31" s="15">
        <f t="shared" si="0"/>
        <v>9.0601331333413045E-4</v>
      </c>
      <c r="T31" s="16" t="s">
        <v>146</v>
      </c>
    </row>
    <row r="32" spans="2:20" ht="15.6" thickTop="1" thickBot="1" x14ac:dyDescent="0.35">
      <c r="B32" s="11" t="s">
        <v>125</v>
      </c>
      <c r="C32" s="52">
        <f>'Functional Unit Flair325'!C32*(Configurator!$BF$3+Configurator!$BF$4)/(Configurator!$BB$3+Configurator!$BB$4)*Configurator!$BB$9/Configurator!$BF$9</f>
        <v>28.141594352941176</v>
      </c>
      <c r="D32" s="52">
        <f>'Functional Unit Flair325'!D32*(Configurator!$BF$3+Configurator!$BF$4)/(Configurator!$BB$3+Configurator!$BB$4)*Configurator!$BB$9/Configurator!$BF$9</f>
        <v>0.15911634490497739</v>
      </c>
      <c r="E32" s="52">
        <f>'Functional Unit Flair325'!E32*(Configurator!$BF$3+Configurator!$BF$4)/(Configurator!$BB$3+Configurator!$BB$4)*Configurator!$BB$9/Configurator!$BF$9</f>
        <v>4.760115960180995</v>
      </c>
      <c r="F32" s="52">
        <f>'Functional Unit Flair325'!F32*(Configurator!$BF$3+Configurator!$BF$4)/(Configurator!$BB$3+Configurator!$BB$4)*Configurator!$BB$9/Configurator!$BF$9</f>
        <v>0.87845598305882333</v>
      </c>
      <c r="G32" s="52">
        <f>'Functional Unit Flair325'!G32*(Configurator!$BF$4)/(Configurator!$BB$4)*Configurator!$BB$9/Configurator!$BF$9</f>
        <v>-0.2848752658823529</v>
      </c>
      <c r="H32" s="52">
        <f>'Functional Unit Flair325'!H32*1*Configurator!$BB$9/Configurator!$BF$9</f>
        <v>9.0742911855203612E-2</v>
      </c>
      <c r="I32" s="52">
        <f>'Functional Unit Flair325'!I32*1*Configurator!$BB$9/Configurator!$BF$9</f>
        <v>3.8854113954751135</v>
      </c>
      <c r="J32" s="18">
        <f>'Functional Unit Flair325'!J32*1*Configurator!$BB$9/Configurator!$BF$9</f>
        <v>0</v>
      </c>
      <c r="K32" s="18">
        <f>'Functional Unit Flair325'!K32*1*Configurator!$BB$9/Configurator!$BF$9</f>
        <v>0</v>
      </c>
      <c r="L32" s="18">
        <f>'Functional Unit Flair325'!L32*1*Configurator!$BB$9/Configurator!$BF$9</f>
        <v>0</v>
      </c>
      <c r="M32" s="52">
        <f>'Functional Unit Flair325'!M32*Configurator!$BF$21/Configurator!$BB$21*Configurator!$BB$9/Configurator!$BF$9</f>
        <v>471.47516452830189</v>
      </c>
      <c r="N32" s="18">
        <f>'Functional Unit Flair325'!N32*1*Configurator!$BB$9/Configurator!$BF$9</f>
        <v>0</v>
      </c>
      <c r="O32" s="18">
        <f>'Functional Unit Flair325'!O32*(Configurator!$BF$3)/(Configurator!$BB$3)*Configurator!$BB$9/Configurator!$BF$9</f>
        <v>0</v>
      </c>
      <c r="P32" s="52">
        <f>'Functional Unit Flair325'!P32*(Configurator!$BF$3)/(Configurator!$BB$3)*Configurator!$BB$9/Configurator!$BF$9</f>
        <v>5.4945795504072401E-2</v>
      </c>
      <c r="Q32" s="52">
        <f>'Functional Unit Flair325'!Q32*(Configurator!$BF$3)/(Configurator!$BB$3)*Configurator!$BB$9/Configurator!$BF$9</f>
        <v>-1.2406040006515837</v>
      </c>
      <c r="R32" s="55">
        <f>'Functional Unit Flair325'!R32*(Configurator!$BF$3)/(Configurator!$BB$3)*Configurator!$BB$9/Configurator!$BF$9</f>
        <v>1.9374587974660632E-2</v>
      </c>
      <c r="S32" s="15">
        <f t="shared" si="0"/>
        <v>507.93944259366299</v>
      </c>
      <c r="T32" s="18" t="s">
        <v>146</v>
      </c>
    </row>
    <row r="33" spans="2:20" ht="15.6" thickTop="1" thickBot="1" x14ac:dyDescent="0.35">
      <c r="B33" s="11" t="s">
        <v>126</v>
      </c>
      <c r="C33" s="51">
        <f>'Functional Unit Flair325'!C33*(Configurator!$BF$3+Configurator!$BF$4)/(Configurator!$BB$3+Configurator!$BB$4)*Configurator!$BB$9/Configurator!$BF$9</f>
        <v>1.8999350588235292E-2</v>
      </c>
      <c r="D33" s="51">
        <f>'Functional Unit Flair325'!D33*(Configurator!$BF$3+Configurator!$BF$4)/(Configurator!$BB$3+Configurator!$BB$4)*Configurator!$BB$9/Configurator!$BF$9</f>
        <v>2.2137270588235297E-7</v>
      </c>
      <c r="E33" s="51">
        <f>'Functional Unit Flair325'!E33*(Configurator!$BF$3+Configurator!$BF$4)/(Configurator!$BB$3+Configurator!$BB$4)*Configurator!$BB$9/Configurator!$BF$9</f>
        <v>2.447472E-3</v>
      </c>
      <c r="F33" s="51">
        <f>'Functional Unit Flair325'!F33*(Configurator!$BF$3+Configurator!$BF$4)/(Configurator!$BB$3+Configurator!$BB$4)*Configurator!$BB$9/Configurator!$BF$9</f>
        <v>1.222163402714932E-6</v>
      </c>
      <c r="G33" s="51">
        <f>'Functional Unit Flair325'!G33*(Configurator!$BF$4)/(Configurator!$BB$4)*Configurator!$BB$9/Configurator!$BF$9</f>
        <v>3.2122774298642535E-6</v>
      </c>
      <c r="H33" s="51">
        <f>'Functional Unit Flair325'!H33*1*Configurator!$BB$9/Configurator!$BF$9</f>
        <v>-3.3159707511312218E-2</v>
      </c>
      <c r="I33" s="51">
        <f>'Functional Unit Flair325'!I33*1*Configurator!$BB$9/Configurator!$BF$9</f>
        <v>2.6374527420814477E-3</v>
      </c>
      <c r="J33" s="16">
        <f>'Functional Unit Flair325'!J33*1*Configurator!$BB$9/Configurator!$BF$9</f>
        <v>0</v>
      </c>
      <c r="K33" s="16">
        <f>'Functional Unit Flair325'!K33*1*Configurator!$BB$9/Configurator!$BF$9</f>
        <v>0</v>
      </c>
      <c r="L33" s="16">
        <f>'Functional Unit Flair325'!L33*1*Configurator!$BB$9/Configurator!$BF$9</f>
        <v>0</v>
      </c>
      <c r="M33" s="51">
        <f>'Functional Unit Flair325'!M33*Configurator!$BF$21/Configurator!$BB$21*Configurator!$BB$9/Configurator!$BF$9</f>
        <v>0.12233275481943143</v>
      </c>
      <c r="N33" s="16">
        <f>'Functional Unit Flair325'!N33*1*Configurator!$BB$9/Configurator!$BF$9</f>
        <v>0</v>
      </c>
      <c r="O33" s="16">
        <f>'Functional Unit Flair325'!O33*(Configurator!$BF$3)/(Configurator!$BB$3)*Configurator!$BB$9/Configurator!$BF$9</f>
        <v>0</v>
      </c>
      <c r="P33" s="51">
        <f>'Functional Unit Flair325'!P33*(Configurator!$BF$3)/(Configurator!$BB$3)*Configurator!$BB$9/Configurator!$BF$9</f>
        <v>7.6444061538461534E-8</v>
      </c>
      <c r="Q33" s="51">
        <f>'Functional Unit Flair325'!Q33*(Configurator!$BF$3)/(Configurator!$BB$3)*Configurator!$BB$9/Configurator!$BF$9</f>
        <v>4.8620280904977378E-5</v>
      </c>
      <c r="R33" s="54">
        <f>'Functional Unit Flair325'!R33*(Configurator!$BF$3)/(Configurator!$BB$3)*Configurator!$BB$9/Configurator!$BF$9</f>
        <v>1.0404146968325792E-5</v>
      </c>
      <c r="S33" s="15">
        <f t="shared" si="0"/>
        <v>0.11332107932390925</v>
      </c>
      <c r="T33" s="16" t="s">
        <v>146</v>
      </c>
    </row>
    <row r="34" spans="2:20" ht="75" customHeight="1" thickTop="1" thickBot="1" x14ac:dyDescent="0.35">
      <c r="B34" s="80" t="s">
        <v>119</v>
      </c>
      <c r="C34" s="77" t="s">
        <v>114</v>
      </c>
      <c r="D34" s="78"/>
      <c r="E34" s="79"/>
      <c r="F34" s="1" t="s">
        <v>0</v>
      </c>
      <c r="G34" s="1" t="s">
        <v>1</v>
      </c>
      <c r="H34" s="77" t="s">
        <v>115</v>
      </c>
      <c r="I34" s="78"/>
      <c r="J34" s="78"/>
      <c r="K34" s="78"/>
      <c r="L34" s="78"/>
      <c r="M34" s="78"/>
      <c r="N34" s="79"/>
      <c r="O34" s="77" t="s">
        <v>116</v>
      </c>
      <c r="P34" s="78"/>
      <c r="Q34" s="78"/>
      <c r="R34" s="79"/>
      <c r="S34" s="73" t="s">
        <v>117</v>
      </c>
      <c r="T34" s="1" t="s">
        <v>118</v>
      </c>
    </row>
    <row r="35" spans="2:20" ht="15.6" thickTop="1" thickBot="1" x14ac:dyDescent="0.35">
      <c r="B35" s="80"/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74"/>
      <c r="T35" s="2" t="s">
        <v>18</v>
      </c>
    </row>
    <row r="36" spans="2:20" ht="15.6" thickTop="1" thickBot="1" x14ac:dyDescent="0.35">
      <c r="B36" s="11" t="s">
        <v>127</v>
      </c>
      <c r="C36" s="51">
        <f>'Functional Unit Flair325'!C36*(Configurator!$BF$3+Configurator!$BF$4)/(Configurator!$BB$3+Configurator!$BB$4)*Configurator!$BB$9/Configurator!$BF$9</f>
        <v>22.788824615384616</v>
      </c>
      <c r="D36" s="51">
        <f>'Functional Unit Flair325'!D36*(Configurator!$BF$3+Configurator!$BF$4)/(Configurator!$BB$3+Configurator!$BB$4)*Configurator!$BB$9/Configurator!$BF$9</f>
        <v>0.15854984977375566</v>
      </c>
      <c r="E36" s="51">
        <f>'Functional Unit Flair325'!E36*(Configurator!$BF$3+Configurator!$BF$4)/(Configurator!$BB$3+Configurator!$BB$4)*Configurator!$BB$9/Configurator!$BF$9</f>
        <v>3.8293467511312222</v>
      </c>
      <c r="F36" s="51">
        <f>'Functional Unit Flair325'!F36*(Configurator!$BF$3+Configurator!$BF$4)/(Configurator!$BB$3+Configurator!$BB$4)*Configurator!$BB$9/Configurator!$BF$9</f>
        <v>0.87532843438914021</v>
      </c>
      <c r="G36" s="51">
        <f>'Functional Unit Flair325'!G36*(Configurator!$BF$4)/(Configurator!$BB$4)*Configurator!$BB$9/Configurator!$BF$9</f>
        <v>5.0437796199095022E-3</v>
      </c>
      <c r="H36" s="51">
        <f>'Functional Unit Flair325'!H36*1*Configurator!$BB$9/Configurator!$BF$9</f>
        <v>4.3591974660633484E-2</v>
      </c>
      <c r="I36" s="51">
        <f>'Functional Unit Flair325'!I36*1*Configurator!$BB$9/Configurator!$BF$9</f>
        <v>3.451118479638009</v>
      </c>
      <c r="J36" s="20">
        <f>'Functional Unit Flair325'!J36*1*Configurator!$BB$9/Configurator!$BF$9</f>
        <v>0</v>
      </c>
      <c r="K36" s="20">
        <f>'Functional Unit Flair325'!K36*1*Configurator!$BB$9/Configurator!$BF$9</f>
        <v>0</v>
      </c>
      <c r="L36" s="20">
        <f>'Functional Unit Flair325'!L36*1*Configurator!$BB$9/Configurator!$BF$9</f>
        <v>0</v>
      </c>
      <c r="M36" s="51">
        <f>'Functional Unit Flair325'!M36*Configurator!$BF$21/Configurator!$BB$21*Configurator!$BB$9/Configurator!$BF$9</f>
        <v>35.981448086741231</v>
      </c>
      <c r="N36" s="20">
        <f>'Functional Unit Flair325'!N36*1*Configurator!$BB$9/Configurator!$BF$9</f>
        <v>0</v>
      </c>
      <c r="O36" s="20">
        <f>'Functional Unit Flair325'!O36*(Configurator!$BF$3)/(Configurator!$BB$3)*Configurator!$BB$9/Configurator!$BF$9</f>
        <v>0</v>
      </c>
      <c r="P36" s="51">
        <f>'Functional Unit Flair325'!P36*(Configurator!$BF$3)/(Configurator!$BB$3)*Configurator!$BB$9/Configurator!$BF$9</f>
        <v>5.4750175565610869E-2</v>
      </c>
      <c r="Q36" s="51">
        <f>'Functional Unit Flair325'!Q36*(Configurator!$BF$3)/(Configurator!$BB$3)*Configurator!$BB$9/Configurator!$BF$9</f>
        <v>4.2911189140271491E-2</v>
      </c>
      <c r="R36" s="51">
        <f>'Functional Unit Flair325'!R36*(Configurator!$BF$3)/(Configurator!$BB$3)*Configurator!$BB$9/Configurator!$BF$9</f>
        <v>1.8574449954751132E-2</v>
      </c>
      <c r="S36" s="15">
        <f t="shared" ref="S36:S54" si="1">SUM(C36:R36)</f>
        <v>67.249487785999165</v>
      </c>
      <c r="T36" s="20" t="s">
        <v>146</v>
      </c>
    </row>
    <row r="37" spans="2:20" ht="15.6" thickTop="1" thickBot="1" x14ac:dyDescent="0.35">
      <c r="B37" s="11" t="s">
        <v>128</v>
      </c>
      <c r="C37" s="51">
        <f>'Functional Unit Flair325'!C37*(Configurator!$BF$3+Configurator!$BF$4)/(Configurator!$BB$3+Configurator!$BB$4)*Configurator!$BB$9/Configurator!$BF$9</f>
        <v>0.92793744796380062</v>
      </c>
      <c r="D37" s="51">
        <f>'Functional Unit Flair325'!D37*(Configurator!$BF$3+Configurator!$BF$4)/(Configurator!$BB$3+Configurator!$BB$4)*Configurator!$BB$9/Configurator!$BF$9</f>
        <v>3.2160802171945701E-3</v>
      </c>
      <c r="E37" s="51">
        <f>'Functional Unit Flair325'!E37*(Configurator!$BF$3+Configurator!$BF$4)/(Configurator!$BB$3+Configurator!$BB$4)*Configurator!$BB$9/Configurator!$BF$9</f>
        <v>0.12293881628959277</v>
      </c>
      <c r="F37" s="51">
        <f>'Functional Unit Flair325'!F37*(Configurator!$BF$3+Configurator!$BF$4)/(Configurator!$BB$3+Configurator!$BB$4)*Configurator!$BB$9/Configurator!$BF$9</f>
        <v>1.7755466425339365E-2</v>
      </c>
      <c r="G37" s="51">
        <f>'Functional Unit Flair325'!G37*(Configurator!$BF$4)/(Configurator!$BB$4)*Configurator!$BB$9/Configurator!$BF$9</f>
        <v>2.1301876561085977E-4</v>
      </c>
      <c r="H37" s="51">
        <f>'Functional Unit Flair325'!H37*1*Configurator!$BB$9/Configurator!$BF$9</f>
        <v>0.15831847963800905</v>
      </c>
      <c r="I37" s="51">
        <f>'Functional Unit Flair325'!I37*1*Configurator!$BB$9/Configurator!$BF$9</f>
        <v>3.6553235837104077E-2</v>
      </c>
      <c r="J37" s="16">
        <f>'Functional Unit Flair325'!J37*1*Configurator!$BB$9/Configurator!$BF$9</f>
        <v>0</v>
      </c>
      <c r="K37" s="16">
        <f>'Functional Unit Flair325'!K37*1*Configurator!$BB$9/Configurator!$BF$9</f>
        <v>0</v>
      </c>
      <c r="L37" s="16">
        <f>'Functional Unit Flair325'!L37*1*Configurator!$BB$9/Configurator!$BF$9</f>
        <v>0</v>
      </c>
      <c r="M37" s="51">
        <f>'Functional Unit Flair325'!M37*Configurator!$BF$21/Configurator!$BB$21*Configurator!$BB$9/Configurator!$BF$9</f>
        <v>0.44024636465465727</v>
      </c>
      <c r="N37" s="16">
        <f>'Functional Unit Flair325'!N37*1*Configurator!$BB$9/Configurator!$BF$9</f>
        <v>0</v>
      </c>
      <c r="O37" s="16">
        <f>'Functional Unit Flair325'!O37*(Configurator!$BF$3)/(Configurator!$BB$3)*Configurator!$BB$9/Configurator!$BF$9</f>
        <v>0</v>
      </c>
      <c r="P37" s="51">
        <f>'Functional Unit Flair325'!P37*(Configurator!$BF$3)/(Configurator!$BB$3)*Configurator!$BB$9/Configurator!$BF$9</f>
        <v>1.1105715837104071E-3</v>
      </c>
      <c r="Q37" s="51">
        <f>'Functional Unit Flair325'!Q37*(Configurator!$BF$3)/(Configurator!$BB$3)*Configurator!$BB$9/Configurator!$BF$9</f>
        <v>2.0972207058823529E-2</v>
      </c>
      <c r="R37" s="51">
        <f>'Functional Unit Flair325'!R37*(Configurator!$BF$3)/(Configurator!$BB$3)*Configurator!$BB$9/Configurator!$BF$9</f>
        <v>1.2843820452488688E-2</v>
      </c>
      <c r="S37" s="15">
        <f t="shared" si="1"/>
        <v>1.7421055088863313</v>
      </c>
      <c r="T37" s="16" t="s">
        <v>146</v>
      </c>
    </row>
    <row r="38" spans="2:20" ht="15.6" thickTop="1" thickBot="1" x14ac:dyDescent="0.35">
      <c r="B38" s="11" t="s">
        <v>129</v>
      </c>
      <c r="C38" s="51">
        <f>'Functional Unit Flair325'!C38*(Configurator!$BF$3+Configurator!$BF$4)/(Configurator!$BB$3+Configurator!$BB$4)*Configurator!$BB$9/Configurator!$BF$9</f>
        <v>456.41583348416287</v>
      </c>
      <c r="D38" s="51">
        <f>'Functional Unit Flair325'!D38*(Configurator!$BF$3+Configurator!$BF$4)/(Configurator!$BB$3+Configurator!$BB$4)*Configurator!$BB$9/Configurator!$BF$9</f>
        <v>0.76486624434389139</v>
      </c>
      <c r="E38" s="51">
        <f>'Functional Unit Flair325'!E38*(Configurator!$BF$3+Configurator!$BF$4)/(Configurator!$BB$3+Configurator!$BB$4)*Configurator!$BB$9/Configurator!$BF$9</f>
        <v>35.062221900452485</v>
      </c>
      <c r="F38" s="51">
        <f>'Functional Unit Flair325'!F38*(Configurator!$BF$3+Configurator!$BF$4)/(Configurator!$BB$3+Configurator!$BB$4)*Configurator!$BB$9/Configurator!$BF$9</f>
        <v>4.2227047239819004</v>
      </c>
      <c r="G38" s="51">
        <f>'Functional Unit Flair325'!G38*(Configurator!$BF$4)/(Configurator!$BB$4)*Configurator!$BB$9/Configurator!$BF$9</f>
        <v>2.9705526877828056E-2</v>
      </c>
      <c r="H38" s="51">
        <f>'Functional Unit Flair325'!H38*1*Configurator!$BB$9/Configurator!$BF$9</f>
        <v>0.98170866968325798</v>
      </c>
      <c r="I38" s="51">
        <f>'Functional Unit Flair325'!I38*1*Configurator!$BB$9/Configurator!$BF$9</f>
        <v>12.364867330316743</v>
      </c>
      <c r="J38" s="20">
        <f>'Functional Unit Flair325'!J38*1*Configurator!$BB$9/Configurator!$BF$9</f>
        <v>0</v>
      </c>
      <c r="K38" s="20">
        <f>'Functional Unit Flair325'!K38*1*Configurator!$BB$9/Configurator!$BF$9</f>
        <v>0</v>
      </c>
      <c r="L38" s="20">
        <f>'Functional Unit Flair325'!L38*1*Configurator!$BB$9/Configurator!$BF$9</f>
        <v>0</v>
      </c>
      <c r="M38" s="51">
        <f>'Functional Unit Flair325'!M38*Configurator!$BF$21/Configurator!$BB$21*Configurator!$BB$9/Configurator!$BF$9</f>
        <v>152.51414489883035</v>
      </c>
      <c r="N38" s="20">
        <f>'Functional Unit Flair325'!N38*1*Configurator!$BB$9/Configurator!$BF$9</f>
        <v>0</v>
      </c>
      <c r="O38" s="20">
        <f>'Functional Unit Flair325'!O38*(Configurator!$BF$3)/(Configurator!$BB$3)*Configurator!$BB$9/Configurator!$BF$9</f>
        <v>0</v>
      </c>
      <c r="P38" s="51">
        <f>'Functional Unit Flair325'!P38*(Configurator!$BF$3)/(Configurator!$BB$3)*Configurator!$BB$9/Configurator!$BF$9</f>
        <v>0.26412236742081446</v>
      </c>
      <c r="Q38" s="51">
        <f>'Functional Unit Flair325'!Q38*(Configurator!$BF$3)/(Configurator!$BB$3)*Configurator!$BB$9/Configurator!$BF$9</f>
        <v>0.91094856108597289</v>
      </c>
      <c r="R38" s="51">
        <f>'Functional Unit Flair325'!R38*(Configurator!$BF$3)/(Configurator!$BB$3)*Configurator!$BB$9/Configurator!$BF$9</f>
        <v>0.48702171945701345</v>
      </c>
      <c r="S38" s="15">
        <f t="shared" si="1"/>
        <v>664.01814542661316</v>
      </c>
      <c r="T38" s="20" t="s">
        <v>146</v>
      </c>
    </row>
    <row r="39" spans="2:20" ht="15.6" thickTop="1" thickBot="1" x14ac:dyDescent="0.35">
      <c r="B39" s="11" t="s">
        <v>130</v>
      </c>
      <c r="C39" s="51">
        <f>'Functional Unit Flair325'!C39*(Configurator!$BF$3+Configurator!$BF$4)/(Configurator!$BB$3+Configurator!$BB$4)*Configurator!$BB$9/Configurator!$BF$9</f>
        <v>2.0661069321266967</v>
      </c>
      <c r="D39" s="51">
        <f>'Functional Unit Flair325'!D39*(Configurator!$BF$3+Configurator!$BF$4)/(Configurator!$BB$3+Configurator!$BB$4)*Configurator!$BB$9/Configurator!$BF$9</f>
        <v>2.2229241628959277E-4</v>
      </c>
      <c r="E39" s="51">
        <f>'Functional Unit Flair325'!E39*(Configurator!$BF$3+Configurator!$BF$4)/(Configurator!$BB$3+Configurator!$BB$4)*Configurator!$BB$9/Configurator!$BF$9</f>
        <v>0.18857148959276018</v>
      </c>
      <c r="F39" s="51">
        <f>'Functional Unit Flair325'!F39*(Configurator!$BF$3+Configurator!$BF$4)/(Configurator!$BB$3+Configurator!$BB$4)*Configurator!$BB$9/Configurator!$BF$9</f>
        <v>1.2272409773755658E-3</v>
      </c>
      <c r="G39" s="51">
        <f>'Functional Unit Flair325'!G39*(Configurator!$BF$4)/(Configurator!$BB$4)*Configurator!$BB$9/Configurator!$BF$9</f>
        <v>2.8675848687782806E-4</v>
      </c>
      <c r="H39" s="51">
        <f>'Functional Unit Flair325'!H39*1*Configurator!$BB$9/Configurator!$BF$9</f>
        <v>1.3903324524886877E-2</v>
      </c>
      <c r="I39" s="51">
        <f>'Functional Unit Flair325'!I39*1*Configurator!$BB$9/Configurator!$BF$9</f>
        <v>0.12882830045248869</v>
      </c>
      <c r="J39" s="16">
        <f>'Functional Unit Flair325'!J39*1*Configurator!$BB$9/Configurator!$BF$9</f>
        <v>0</v>
      </c>
      <c r="K39" s="16">
        <f>'Functional Unit Flair325'!K39*1*Configurator!$BB$9/Configurator!$BF$9</f>
        <v>0</v>
      </c>
      <c r="L39" s="16">
        <f>'Functional Unit Flair325'!L39*1*Configurator!$BB$9/Configurator!$BF$9</f>
        <v>0</v>
      </c>
      <c r="M39" s="51">
        <f>'Functional Unit Flair325'!M39*Configurator!$BF$21/Configurator!$BB$21*Configurator!$BB$9/Configurator!$BF$9</f>
        <v>31.801914088619494</v>
      </c>
      <c r="N39" s="16">
        <f>'Functional Unit Flair325'!N39*1*Configurator!$BB$9/Configurator!$BF$9</f>
        <v>0</v>
      </c>
      <c r="O39" s="16">
        <f>'Functional Unit Flair325'!O39*(Configurator!$BF$3)/(Configurator!$BB$3)*Configurator!$BB$9/Configurator!$BF$9</f>
        <v>0</v>
      </c>
      <c r="P39" s="51">
        <f>'Functional Unit Flair325'!P39*(Configurator!$BF$3)/(Configurator!$BB$3)*Configurator!$BB$9/Configurator!$BF$9</f>
        <v>7.6761657918552028E-5</v>
      </c>
      <c r="Q39" s="51">
        <f>'Functional Unit Flair325'!Q39*(Configurator!$BF$3)/(Configurator!$BB$3)*Configurator!$BB$9/Configurator!$BF$9</f>
        <v>6.6011396199095029E-3</v>
      </c>
      <c r="R39" s="51">
        <f>'Functional Unit Flair325'!R39*(Configurator!$BF$3)/(Configurator!$BB$3)*Configurator!$BB$9/Configurator!$BF$9</f>
        <v>3.6333295203619913E-4</v>
      </c>
      <c r="S39" s="15">
        <f t="shared" si="1"/>
        <v>34.208101661426731</v>
      </c>
      <c r="T39" s="16" t="s">
        <v>146</v>
      </c>
    </row>
    <row r="40" spans="2:20" ht="15.6" thickTop="1" thickBot="1" x14ac:dyDescent="0.35">
      <c r="B40" s="11" t="s">
        <v>131</v>
      </c>
      <c r="C40" s="51">
        <f>'Functional Unit Flair325'!C40*(Configurator!$BF$3+Configurator!$BF$4)/(Configurator!$BB$3+Configurator!$BB$4)*Configurator!$BB$9/Configurator!$BF$9</f>
        <v>0</v>
      </c>
      <c r="D40" s="51">
        <f>'Functional Unit Flair325'!D40*(Configurator!$BF$3+Configurator!$BF$4)/(Configurator!$BB$3+Configurator!$BB$4)*Configurator!$BB$9/Configurator!$BF$9</f>
        <v>0</v>
      </c>
      <c r="E40" s="51">
        <f>'Functional Unit Flair325'!E40*(Configurator!$BF$3+Configurator!$BF$4)/(Configurator!$BB$3+Configurator!$BB$4)*Configurator!$BB$9/Configurator!$BF$9</f>
        <v>0.30317104072398193</v>
      </c>
      <c r="F40" s="51">
        <f>'Functional Unit Flair325'!F40*(Configurator!$BF$3+Configurator!$BF$4)/(Configurator!$BB$3+Configurator!$BB$4)*Configurator!$BB$9/Configurator!$BF$9</f>
        <v>0</v>
      </c>
      <c r="G40" s="51">
        <f>'Functional Unit Flair325'!G40*(Configurator!$BF$4)/(Configurator!$BB$4)*Configurator!$BB$9/Configurator!$BF$9</f>
        <v>-0.29407590950226248</v>
      </c>
      <c r="H40" s="51">
        <f>'Functional Unit Flair325'!H40*1*Configurator!$BB$9/Configurator!$BF$9</f>
        <v>0</v>
      </c>
      <c r="I40" s="51">
        <f>'Functional Unit Flair325'!I40*1*Configurator!$BB$9/Configurator!$BF$9</f>
        <v>0</v>
      </c>
      <c r="J40" s="20">
        <f>'Functional Unit Flair325'!J40*1*Configurator!$BB$9/Configurator!$BF$9</f>
        <v>0</v>
      </c>
      <c r="K40" s="20">
        <f>'Functional Unit Flair325'!K40*1*Configurator!$BB$9/Configurator!$BF$9</f>
        <v>0</v>
      </c>
      <c r="L40" s="20">
        <f>'Functional Unit Flair325'!L40*1*Configurator!$BB$9/Configurator!$BF$9</f>
        <v>0</v>
      </c>
      <c r="M40" s="51">
        <f>'Functional Unit Flair325'!M40*Configurator!$BF$21/Configurator!$BB$21*Configurator!$BB$9/Configurator!$BF$9</f>
        <v>0</v>
      </c>
      <c r="N40" s="20">
        <f>'Functional Unit Flair325'!N40*1*Configurator!$BB$9/Configurator!$BF$9</f>
        <v>0</v>
      </c>
      <c r="O40" s="20">
        <f>'Functional Unit Flair325'!O40*(Configurator!$BF$3)/(Configurator!$BB$3)*Configurator!$BB$9/Configurator!$BF$9</f>
        <v>0</v>
      </c>
      <c r="P40" s="51">
        <f>'Functional Unit Flair325'!P40*(Configurator!$BF$3)/(Configurator!$BB$3)*Configurator!$BB$9/Configurator!$BF$9</f>
        <v>0</v>
      </c>
      <c r="Q40" s="51">
        <f>'Functional Unit Flair325'!Q40*(Configurator!$BF$3)/(Configurator!$BB$3)*Configurator!$BB$9/Configurator!$BF$9</f>
        <v>0</v>
      </c>
      <c r="R40" s="51">
        <f>'Functional Unit Flair325'!R40*(Configurator!$BF$3)/(Configurator!$BB$3)*Configurator!$BB$9/Configurator!$BF$9</f>
        <v>0</v>
      </c>
      <c r="S40" s="15">
        <f t="shared" si="1"/>
        <v>9.0951312217194547E-3</v>
      </c>
      <c r="T40" s="20" t="s">
        <v>146</v>
      </c>
    </row>
    <row r="41" spans="2:20" ht="15.6" thickTop="1" thickBot="1" x14ac:dyDescent="0.35">
      <c r="B41" s="11" t="s">
        <v>132</v>
      </c>
      <c r="C41" s="51">
        <f>'Functional Unit Flair325'!C41*(Configurator!$BF$3+Configurator!$BF$4)/(Configurator!$BB$3+Configurator!$BB$4)*Configurator!$BB$9/Configurator!$BF$9</f>
        <v>2.0661069321266967</v>
      </c>
      <c r="D41" s="51">
        <f>'Functional Unit Flair325'!D41*(Configurator!$BF$3+Configurator!$BF$4)/(Configurator!$BB$3+Configurator!$BB$4)*Configurator!$BB$9/Configurator!$BF$9</f>
        <v>2.2229241628959277E-4</v>
      </c>
      <c r="E41" s="51">
        <f>'Functional Unit Flair325'!E41*(Configurator!$BF$3+Configurator!$BF$4)/(Configurator!$BB$3+Configurator!$BB$4)*Configurator!$BB$9/Configurator!$BF$9</f>
        <v>0.49174253031674209</v>
      </c>
      <c r="F41" s="51">
        <f>'Functional Unit Flair325'!F41*(Configurator!$BF$3+Configurator!$BF$4)/(Configurator!$BB$3+Configurator!$BB$4)*Configurator!$BB$9/Configurator!$BF$9</f>
        <v>1.2272409773755658E-3</v>
      </c>
      <c r="G41" s="51">
        <f>'Functional Unit Flair325'!G41*(Configurator!$BF$4)/(Configurator!$BB$4)*Configurator!$BB$9/Configurator!$BF$9</f>
        <v>-0.29378914751131219</v>
      </c>
      <c r="H41" s="51">
        <f>'Functional Unit Flair325'!H41*1*Configurator!$BB$9/Configurator!$BF$9</f>
        <v>1.3903324524886877E-2</v>
      </c>
      <c r="I41" s="51">
        <f>'Functional Unit Flair325'!I41*1*Configurator!$BB$9/Configurator!$BF$9</f>
        <v>0.12882830045248869</v>
      </c>
      <c r="J41" s="16">
        <f>'Functional Unit Flair325'!J41*1*Configurator!$BB$9/Configurator!$BF$9</f>
        <v>0</v>
      </c>
      <c r="K41" s="16">
        <f>'Functional Unit Flair325'!K41*1*Configurator!$BB$9/Configurator!$BF$9</f>
        <v>0</v>
      </c>
      <c r="L41" s="16">
        <f>'Functional Unit Flair325'!L41*1*Configurator!$BB$9/Configurator!$BF$9</f>
        <v>0</v>
      </c>
      <c r="M41" s="51">
        <f>'Functional Unit Flair325'!M41*Configurator!$BF$21/Configurator!$BB$21*Configurator!$BB$9/Configurator!$BF$9</f>
        <v>31.801914088619494</v>
      </c>
      <c r="N41" s="16">
        <f>'Functional Unit Flair325'!N41*1*Configurator!$BB$9/Configurator!$BF$9</f>
        <v>0</v>
      </c>
      <c r="O41" s="16">
        <f>'Functional Unit Flair325'!O41*(Configurator!$BF$3)/(Configurator!$BB$3)*Configurator!$BB$9/Configurator!$BF$9</f>
        <v>0</v>
      </c>
      <c r="P41" s="51">
        <f>'Functional Unit Flair325'!P41*(Configurator!$BF$3)/(Configurator!$BB$3)*Configurator!$BB$9/Configurator!$BF$9</f>
        <v>7.6761657918552028E-5</v>
      </c>
      <c r="Q41" s="51">
        <f>'Functional Unit Flair325'!Q41*(Configurator!$BF$3)/(Configurator!$BB$3)*Configurator!$BB$9/Configurator!$BF$9</f>
        <v>6.6011396199095029E-3</v>
      </c>
      <c r="R41" s="51">
        <f>'Functional Unit Flair325'!R41*(Configurator!$BF$3)/(Configurator!$BB$3)*Configurator!$BB$9/Configurator!$BF$9</f>
        <v>3.6333295203619913E-4</v>
      </c>
      <c r="S41" s="15">
        <f t="shared" si="1"/>
        <v>34.217196796152521</v>
      </c>
      <c r="T41" s="16" t="s">
        <v>146</v>
      </c>
    </row>
    <row r="42" spans="2:20" ht="15.6" thickTop="1" thickBot="1" x14ac:dyDescent="0.35">
      <c r="B42" s="11" t="s">
        <v>133</v>
      </c>
      <c r="C42" s="51">
        <f>'Functional Unit Flair325'!C42*(Configurator!$BF$3+Configurator!$BF$4)/(Configurator!$BB$3+Configurator!$BB$4)*Configurator!$BB$9/Configurator!$BF$9</f>
        <v>21.987821176470586</v>
      </c>
      <c r="D42" s="51">
        <f>'Functional Unit Flair325'!D42*(Configurator!$BF$3+Configurator!$BF$4)/(Configurator!$BB$3+Configurator!$BB$4)*Configurator!$BB$9/Configurator!$BF$9</f>
        <v>0.1588951963800905</v>
      </c>
      <c r="E42" s="51">
        <f>'Functional Unit Flair325'!E42*(Configurator!$BF$3+Configurator!$BF$4)/(Configurator!$BB$3+Configurator!$BB$4)*Configurator!$BB$9/Configurator!$BF$9</f>
        <v>4.0381836742081454</v>
      </c>
      <c r="F42" s="51">
        <f>'Functional Unit Flair325'!F42*(Configurator!$BF$3+Configurator!$BF$4)/(Configurator!$BB$3+Configurator!$BB$4)*Configurator!$BB$9/Configurator!$BF$9</f>
        <v>0.87723504072398206</v>
      </c>
      <c r="G42" s="51">
        <f>'Functional Unit Flair325'!G42*(Configurator!$BF$4)/(Configurator!$BB$4)*Configurator!$BB$9/Configurator!$BF$9</f>
        <v>8.9142052488687794E-3</v>
      </c>
      <c r="H42" s="51">
        <f>'Functional Unit Flair325'!H42*1*Configurator!$BB$9/Configurator!$BF$9</f>
        <v>7.6873498642533941E-2</v>
      </c>
      <c r="I42" s="51">
        <f>'Functional Unit Flair325'!I42*1*Configurator!$BB$9/Configurator!$BF$9</f>
        <v>2.9928272217194567</v>
      </c>
      <c r="J42" s="20">
        <f>'Functional Unit Flair325'!J42*1*Configurator!$BB$9/Configurator!$BF$9</f>
        <v>0</v>
      </c>
      <c r="K42" s="20">
        <f>'Functional Unit Flair325'!K42*1*Configurator!$BB$9/Configurator!$BF$9</f>
        <v>0</v>
      </c>
      <c r="L42" s="20">
        <f>'Functional Unit Flair325'!L42*1*Configurator!$BB$9/Configurator!$BF$9</f>
        <v>0</v>
      </c>
      <c r="M42" s="51">
        <f>'Functional Unit Flair325'!M42*Configurator!$BF$21/Configurator!$BB$21*Configurator!$BB$9/Configurator!$BF$9</f>
        <v>439.69209295654406</v>
      </c>
      <c r="N42" s="20">
        <f>'Functional Unit Flair325'!N42*1*Configurator!$BB$9/Configurator!$BF$9</f>
        <v>0</v>
      </c>
      <c r="O42" s="20">
        <f>'Functional Unit Flair325'!O42*(Configurator!$BF$3)/(Configurator!$BB$3)*Configurator!$BB$9/Configurator!$BF$9</f>
        <v>0</v>
      </c>
      <c r="P42" s="51">
        <f>'Functional Unit Flair325'!P42*(Configurator!$BF$3)/(Configurator!$BB$3)*Configurator!$BB$9/Configurator!$BF$9</f>
        <v>5.4869430588235284E-2</v>
      </c>
      <c r="Q42" s="51">
        <f>'Functional Unit Flair325'!Q42*(Configurator!$BF$3)/(Configurator!$BB$3)*Configurator!$BB$9/Configurator!$BF$9</f>
        <v>8.9233136651583708E-2</v>
      </c>
      <c r="R42" s="51">
        <f>'Functional Unit Flair325'!R42*(Configurator!$BF$3)/(Configurator!$BB$3)*Configurator!$BB$9/Configurator!$BF$9</f>
        <v>1.901497194570136E-2</v>
      </c>
      <c r="S42" s="15">
        <f t="shared" si="1"/>
        <v>469.99596050912317</v>
      </c>
      <c r="T42" s="20" t="s">
        <v>146</v>
      </c>
    </row>
    <row r="43" spans="2:20" ht="15.6" thickTop="1" thickBot="1" x14ac:dyDescent="0.35">
      <c r="B43" s="11" t="s">
        <v>134</v>
      </c>
      <c r="C43" s="51">
        <f>'Functional Unit Flair325'!C43*(Configurator!$BF$3+Configurator!$BF$4)/(Configurator!$BB$3+Configurator!$BB$4)*Configurator!$BB$9/Configurator!$BF$9</f>
        <v>4.102445321266968</v>
      </c>
      <c r="D43" s="51">
        <f>'Functional Unit Flair325'!D43*(Configurator!$BF$3+Configurator!$BF$4)/(Configurator!$BB$3+Configurator!$BB$4)*Configurator!$BB$9/Configurator!$BF$9</f>
        <v>0</v>
      </c>
      <c r="E43" s="51">
        <f>'Functional Unit Flair325'!E43*(Configurator!$BF$3+Configurator!$BF$4)/(Configurator!$BB$3+Configurator!$BB$4)*Configurator!$BB$9/Configurator!$BF$9</f>
        <v>0.23262017013574662</v>
      </c>
      <c r="F43" s="51">
        <f>'Functional Unit Flair325'!F43*(Configurator!$BF$3+Configurator!$BF$4)/(Configurator!$BB$3+Configurator!$BB$4)*Configurator!$BB$9/Configurator!$BF$9</f>
        <v>0</v>
      </c>
      <c r="G43" s="51">
        <f>'Functional Unit Flair325'!G43*(Configurator!$BF$4)/(Configurator!$BB$4)*Configurator!$BB$9/Configurator!$BF$9</f>
        <v>0</v>
      </c>
      <c r="H43" s="51">
        <f>'Functional Unit Flair325'!H43*1*Configurator!$BB$9/Configurator!$BF$9</f>
        <v>0</v>
      </c>
      <c r="I43" s="51">
        <f>'Functional Unit Flair325'!I43*1*Configurator!$BB$9/Configurator!$BF$9</f>
        <v>0.76452488687782805</v>
      </c>
      <c r="J43" s="16">
        <f>'Functional Unit Flair325'!J43*1*Configurator!$BB$9/Configurator!$BF$9</f>
        <v>0</v>
      </c>
      <c r="K43" s="16">
        <f>'Functional Unit Flair325'!K43*1*Configurator!$BB$9/Configurator!$BF$9</f>
        <v>0</v>
      </c>
      <c r="L43" s="16">
        <f>'Functional Unit Flair325'!L43*1*Configurator!$BB$9/Configurator!$BF$9</f>
        <v>0</v>
      </c>
      <c r="M43" s="51">
        <f>'Functional Unit Flair325'!M43*Configurator!$BF$21/Configurator!$BB$21*Configurator!$BB$9/Configurator!$BF$9</f>
        <v>0</v>
      </c>
      <c r="N43" s="16">
        <f>'Functional Unit Flair325'!N43*1*Configurator!$BB$9/Configurator!$BF$9</f>
        <v>0</v>
      </c>
      <c r="O43" s="16">
        <f>'Functional Unit Flair325'!O43*(Configurator!$BF$3)/(Configurator!$BB$3)*Configurator!$BB$9/Configurator!$BF$9</f>
        <v>0</v>
      </c>
      <c r="P43" s="51">
        <f>'Functional Unit Flair325'!P43*(Configurator!$BF$3)/(Configurator!$BB$3)*Configurator!$BB$9/Configurator!$BF$9</f>
        <v>0</v>
      </c>
      <c r="Q43" s="51">
        <f>'Functional Unit Flair325'!Q43*(Configurator!$BF$3)/(Configurator!$BB$3)*Configurator!$BB$9/Configurator!$BF$9</f>
        <v>-1.336401809954751</v>
      </c>
      <c r="R43" s="51">
        <f>'Functional Unit Flair325'!R43*(Configurator!$BF$3)/(Configurator!$BB$3)*Configurator!$BB$9/Configurator!$BF$9</f>
        <v>0</v>
      </c>
      <c r="S43" s="15">
        <f t="shared" si="1"/>
        <v>3.7631885683257913</v>
      </c>
      <c r="T43" s="16" t="s">
        <v>146</v>
      </c>
    </row>
    <row r="44" spans="2:20" ht="15.6" thickTop="1" thickBot="1" x14ac:dyDescent="0.35">
      <c r="B44" s="11" t="s">
        <v>135</v>
      </c>
      <c r="C44" s="51">
        <f>'Functional Unit Flair325'!C44*(Configurator!$BF$3+Configurator!$BF$4)/(Configurator!$BB$3+Configurator!$BB$4)*Configurator!$BB$9/Configurator!$BF$9</f>
        <v>26.075487420814483</v>
      </c>
      <c r="D44" s="51">
        <f>'Functional Unit Flair325'!D44*(Configurator!$BF$3+Configurator!$BF$4)/(Configurator!$BB$3+Configurator!$BB$4)*Configurator!$BB$9/Configurator!$BF$9</f>
        <v>0.15889405248868779</v>
      </c>
      <c r="E44" s="51">
        <f>'Functional Unit Flair325'!E44*(Configurator!$BF$3+Configurator!$BF$4)/(Configurator!$BB$3+Configurator!$BB$4)*Configurator!$BB$9/Configurator!$BF$9</f>
        <v>4.2683734298642531</v>
      </c>
      <c r="F44" s="51">
        <f>'Functional Unit Flair325'!F44*(Configurator!$BF$3+Configurator!$BF$4)/(Configurator!$BB$3+Configurator!$BB$4)*Configurator!$BB$9/Configurator!$BF$9</f>
        <v>0.87722874208144785</v>
      </c>
      <c r="G44" s="51">
        <f>'Functional Unit Flair325'!G44*(Configurator!$BF$4)/(Configurator!$BB$4)*Configurator!$BB$9/Configurator!$BF$9</f>
        <v>8.9138816289592755E-3</v>
      </c>
      <c r="H44" s="51">
        <f>'Functional Unit Flair325'!H44*1*Configurator!$BB$9/Configurator!$BF$9</f>
        <v>7.6839587330316733E-2</v>
      </c>
      <c r="I44" s="51">
        <f>'Functional Unit Flair325'!I44*1*Configurator!$BB$9/Configurator!$BF$9</f>
        <v>3.7565830950226249</v>
      </c>
      <c r="J44" s="20">
        <f>'Functional Unit Flair325'!J44*1*Configurator!$BB$9/Configurator!$BF$9</f>
        <v>0</v>
      </c>
      <c r="K44" s="20">
        <f>'Functional Unit Flair325'!K44*1*Configurator!$BB$9/Configurator!$BF$9</f>
        <v>0</v>
      </c>
      <c r="L44" s="20">
        <f>'Functional Unit Flair325'!L44*1*Configurator!$BB$9/Configurator!$BF$9</f>
        <v>0</v>
      </c>
      <c r="M44" s="51">
        <f>'Functional Unit Flair325'!M44*Configurator!$BF$21/Configurator!$BB$21*Configurator!$BB$9/Configurator!$BF$9</f>
        <v>439.67325043968242</v>
      </c>
      <c r="N44" s="20">
        <f>'Functional Unit Flair325'!N44*1*Configurator!$BB$9/Configurator!$BF$9</f>
        <v>0</v>
      </c>
      <c r="O44" s="20">
        <f>'Functional Unit Flair325'!O44*(Configurator!$BF$3)/(Configurator!$BB$3)*Configurator!$BB$9/Configurator!$BF$9</f>
        <v>0</v>
      </c>
      <c r="P44" s="51">
        <f>'Functional Unit Flair325'!P44*(Configurator!$BF$3)/(Configurator!$BB$3)*Configurator!$BB$9/Configurator!$BF$9</f>
        <v>5.4869033846153846E-2</v>
      </c>
      <c r="Q44" s="51">
        <f>'Functional Unit Flair325'!Q44*(Configurator!$BF$3)/(Configurator!$BB$3)*Configurator!$BB$9/Configurator!$BF$9</f>
        <v>-1.2472051402714932</v>
      </c>
      <c r="R44" s="51">
        <f>'Functional Unit Flair325'!R44*(Configurator!$BF$3)/(Configurator!$BB$3)*Configurator!$BB$9/Configurator!$BF$9</f>
        <v>1.9011255022624435E-2</v>
      </c>
      <c r="S44" s="15">
        <f t="shared" si="1"/>
        <v>473.72224579751048</v>
      </c>
      <c r="T44" s="20" t="s">
        <v>146</v>
      </c>
    </row>
    <row r="45" spans="2:20" ht="15.6" thickTop="1" thickBot="1" x14ac:dyDescent="0.35">
      <c r="B45" s="3" t="s">
        <v>136</v>
      </c>
      <c r="C45" s="51">
        <f>'Functional Unit Flair325'!C45*(Configurator!$BF$3+Configurator!$BF$4)/(Configurator!$BB$3+Configurator!$BB$4)*Configurator!$BB$9/Configurator!$BF$9</f>
        <v>7.5794331221719455E-2</v>
      </c>
      <c r="D45" s="51">
        <f>'Functional Unit Flair325'!D45*(Configurator!$BF$3+Configurator!$BF$4)/(Configurator!$BB$3+Configurator!$BB$4)*Configurator!$BB$9/Configurator!$BF$9</f>
        <v>0</v>
      </c>
      <c r="E45" s="51">
        <f>'Functional Unit Flair325'!E45*(Configurator!$BF$3+Configurator!$BF$4)/(Configurator!$BB$3+Configurator!$BB$4)*Configurator!$BB$9/Configurator!$BF$9</f>
        <v>6.3958260271493204E-3</v>
      </c>
      <c r="F45" s="51">
        <f>'Functional Unit Flair325'!F45*(Configurator!$BF$3+Configurator!$BF$4)/(Configurator!$BB$3+Configurator!$BB$4)*Configurator!$BB$9/Configurator!$BF$9</f>
        <v>0</v>
      </c>
      <c r="G45" s="51">
        <f>'Functional Unit Flair325'!G45*(Configurator!$BF$4)/(Configurator!$BB$4)*Configurator!$BB$9/Configurator!$BF$9</f>
        <v>0</v>
      </c>
      <c r="H45" s="51">
        <f>'Functional Unit Flair325'!H45*1*Configurator!$BB$9/Configurator!$BF$9</f>
        <v>0</v>
      </c>
      <c r="I45" s="51">
        <f>'Functional Unit Flair325'!I45*1*Configurator!$BB$9/Configurator!$BF$9</f>
        <v>0</v>
      </c>
      <c r="J45" s="16">
        <f>'Functional Unit Flair325'!J45*1*Configurator!$BB$9/Configurator!$BF$9</f>
        <v>0</v>
      </c>
      <c r="K45" s="16">
        <f>'Functional Unit Flair325'!K45*1*Configurator!$BB$9/Configurator!$BF$9</f>
        <v>0</v>
      </c>
      <c r="L45" s="16">
        <f>'Functional Unit Flair325'!L45*1*Configurator!$BB$9/Configurator!$BF$9</f>
        <v>0</v>
      </c>
      <c r="M45" s="51">
        <f>'Functional Unit Flair325'!M45*Configurator!$BF$21/Configurator!$BB$21*Configurator!$BB$9/Configurator!$BF$9</f>
        <v>0</v>
      </c>
      <c r="N45" s="16">
        <f>'Functional Unit Flair325'!N45*1*Configurator!$BB$9/Configurator!$BF$9</f>
        <v>0</v>
      </c>
      <c r="O45" s="16">
        <f>'Functional Unit Flair325'!O45*(Configurator!$BF$3)/(Configurator!$BB$3)*Configurator!$BB$9/Configurator!$BF$9</f>
        <v>0</v>
      </c>
      <c r="P45" s="51">
        <f>'Functional Unit Flair325'!P45*(Configurator!$BF$3)/(Configurator!$BB$3)*Configurator!$BB$9/Configurator!$BF$9</f>
        <v>0</v>
      </c>
      <c r="Q45" s="51">
        <f>'Functional Unit Flair325'!Q45*(Configurator!$BF$3)/(Configurator!$BB$3)*Configurator!$BB$9/Configurator!$BF$9</f>
        <v>0</v>
      </c>
      <c r="R45" s="51">
        <f>'Functional Unit Flair325'!R45*(Configurator!$BF$3)/(Configurator!$BB$3)*Configurator!$BB$9/Configurator!$BF$9</f>
        <v>0</v>
      </c>
      <c r="S45" s="15">
        <f t="shared" si="1"/>
        <v>8.2190157248868773E-2</v>
      </c>
      <c r="T45" s="16" t="s">
        <v>146</v>
      </c>
    </row>
    <row r="46" spans="2:20" ht="15.6" thickTop="1" thickBot="1" x14ac:dyDescent="0.35">
      <c r="B46" s="3" t="s">
        <v>137</v>
      </c>
      <c r="C46" s="51">
        <f>'Functional Unit Flair325'!C46*(Configurator!$BF$3+Configurator!$BF$4)/(Configurator!$BB$3+Configurator!$BB$4)*Configurator!$BB$9/Configurator!$BF$9</f>
        <v>0</v>
      </c>
      <c r="D46" s="51">
        <f>'Functional Unit Flair325'!D46*(Configurator!$BF$3+Configurator!$BF$4)/(Configurator!$BB$3+Configurator!$BB$4)*Configurator!$BB$9/Configurator!$BF$9</f>
        <v>0</v>
      </c>
      <c r="E46" s="51">
        <f>'Functional Unit Flair325'!E46*(Configurator!$BF$3+Configurator!$BF$4)/(Configurator!$BB$3+Configurator!$BB$4)*Configurator!$BB$9/Configurator!$BF$9</f>
        <v>0</v>
      </c>
      <c r="F46" s="51">
        <f>'Functional Unit Flair325'!F46*(Configurator!$BF$3+Configurator!$BF$4)/(Configurator!$BB$3+Configurator!$BB$4)*Configurator!$BB$9/Configurator!$BF$9</f>
        <v>0</v>
      </c>
      <c r="G46" s="51">
        <f>'Functional Unit Flair325'!G46*(Configurator!$BF$4)/(Configurator!$BB$4)*Configurator!$BB$9/Configurator!$BF$9</f>
        <v>0</v>
      </c>
      <c r="H46" s="51">
        <f>'Functional Unit Flair325'!H46*1*Configurator!$BB$9/Configurator!$BF$9</f>
        <v>0</v>
      </c>
      <c r="I46" s="51">
        <f>'Functional Unit Flair325'!I46*1*Configurator!$BB$9/Configurator!$BF$9</f>
        <v>0</v>
      </c>
      <c r="J46" s="20">
        <f>'Functional Unit Flair325'!J46*1*Configurator!$BB$9/Configurator!$BF$9</f>
        <v>0</v>
      </c>
      <c r="K46" s="20">
        <f>'Functional Unit Flair325'!K46*1*Configurator!$BB$9/Configurator!$BF$9</f>
        <v>0</v>
      </c>
      <c r="L46" s="20">
        <f>'Functional Unit Flair325'!L46*1*Configurator!$BB$9/Configurator!$BF$9</f>
        <v>0</v>
      </c>
      <c r="M46" s="51">
        <f>'Functional Unit Flair325'!M46*Configurator!$BF$21/Configurator!$BB$21*Configurator!$BB$9/Configurator!$BF$9</f>
        <v>0</v>
      </c>
      <c r="N46" s="20">
        <f>'Functional Unit Flair325'!N46*1*Configurator!$BB$9/Configurator!$BF$9</f>
        <v>0</v>
      </c>
      <c r="O46" s="20">
        <f>'Functional Unit Flair325'!O46*(Configurator!$BF$3)/(Configurator!$BB$3)*Configurator!$BB$9/Configurator!$BF$9</f>
        <v>0</v>
      </c>
      <c r="P46" s="51">
        <f>'Functional Unit Flair325'!P46*(Configurator!$BF$3)/(Configurator!$BB$3)*Configurator!$BB$9/Configurator!$BF$9</f>
        <v>0</v>
      </c>
      <c r="Q46" s="51">
        <f>'Functional Unit Flair325'!Q46*(Configurator!$BF$3)/(Configurator!$BB$3)*Configurator!$BB$9/Configurator!$BF$9</f>
        <v>0</v>
      </c>
      <c r="R46" s="51">
        <f>'Functional Unit Flair325'!R46*(Configurator!$BF$3)/(Configurator!$BB$3)*Configurator!$BB$9/Configurator!$BF$9</f>
        <v>0</v>
      </c>
      <c r="S46" s="15">
        <f t="shared" si="1"/>
        <v>0</v>
      </c>
      <c r="T46" s="20" t="s">
        <v>146</v>
      </c>
    </row>
    <row r="47" spans="2:20" ht="15.6" thickTop="1" thickBot="1" x14ac:dyDescent="0.35">
      <c r="B47" s="3" t="s">
        <v>138</v>
      </c>
      <c r="C47" s="51">
        <f>'Functional Unit Flair325'!C47*(Configurator!$BF$3+Configurator!$BF$4)/(Configurator!$BB$3+Configurator!$BB$4)*Configurator!$BB$9/Configurator!$BF$9</f>
        <v>0</v>
      </c>
      <c r="D47" s="51">
        <f>'Functional Unit Flair325'!D47*(Configurator!$BF$3+Configurator!$BF$4)/(Configurator!$BB$3+Configurator!$BB$4)*Configurator!$BB$9/Configurator!$BF$9</f>
        <v>0</v>
      </c>
      <c r="E47" s="51">
        <f>'Functional Unit Flair325'!E47*(Configurator!$BF$3+Configurator!$BF$4)/(Configurator!$BB$3+Configurator!$BB$4)*Configurator!$BB$9/Configurator!$BF$9</f>
        <v>0</v>
      </c>
      <c r="F47" s="51">
        <f>'Functional Unit Flair325'!F47*(Configurator!$BF$3+Configurator!$BF$4)/(Configurator!$BB$3+Configurator!$BB$4)*Configurator!$BB$9/Configurator!$BF$9</f>
        <v>0</v>
      </c>
      <c r="G47" s="51">
        <f>'Functional Unit Flair325'!G47*(Configurator!$BF$4)/(Configurator!$BB$4)*Configurator!$BB$9/Configurator!$BF$9</f>
        <v>0</v>
      </c>
      <c r="H47" s="51">
        <f>'Functional Unit Flair325'!H47*1*Configurator!$BB$9/Configurator!$BF$9</f>
        <v>0</v>
      </c>
      <c r="I47" s="51">
        <f>'Functional Unit Flair325'!I47*1*Configurator!$BB$9/Configurator!$BF$9</f>
        <v>0</v>
      </c>
      <c r="J47" s="16">
        <f>'Functional Unit Flair325'!J47*1*Configurator!$BB$9/Configurator!$BF$9</f>
        <v>0</v>
      </c>
      <c r="K47" s="16">
        <f>'Functional Unit Flair325'!K47*1*Configurator!$BB$9/Configurator!$BF$9</f>
        <v>0</v>
      </c>
      <c r="L47" s="16">
        <f>'Functional Unit Flair325'!L47*1*Configurator!$BB$9/Configurator!$BF$9</f>
        <v>0</v>
      </c>
      <c r="M47" s="51">
        <f>'Functional Unit Flair325'!M47*Configurator!$BF$21/Configurator!$BB$21*Configurator!$BB$9/Configurator!$BF$9</f>
        <v>0</v>
      </c>
      <c r="N47" s="16">
        <f>'Functional Unit Flair325'!N47*1*Configurator!$BB$9/Configurator!$BF$9</f>
        <v>0</v>
      </c>
      <c r="O47" s="16">
        <f>'Functional Unit Flair325'!O47*(Configurator!$BF$3)/(Configurator!$BB$3)*Configurator!$BB$9/Configurator!$BF$9</f>
        <v>0</v>
      </c>
      <c r="P47" s="51">
        <f>'Functional Unit Flair325'!P47*(Configurator!$BF$3)/(Configurator!$BB$3)*Configurator!$BB$9/Configurator!$BF$9</f>
        <v>0</v>
      </c>
      <c r="Q47" s="51">
        <f>'Functional Unit Flair325'!Q47*(Configurator!$BF$3)/(Configurator!$BB$3)*Configurator!$BB$9/Configurator!$BF$9</f>
        <v>0</v>
      </c>
      <c r="R47" s="51">
        <f>'Functional Unit Flair325'!R47*(Configurator!$BF$3)/(Configurator!$BB$3)*Configurator!$BB$9/Configurator!$BF$9</f>
        <v>0</v>
      </c>
      <c r="S47" s="15">
        <f t="shared" si="1"/>
        <v>0</v>
      </c>
      <c r="T47" s="16" t="s">
        <v>146</v>
      </c>
    </row>
    <row r="48" spans="2:20" ht="15.6" thickTop="1" thickBot="1" x14ac:dyDescent="0.35">
      <c r="B48" s="3" t="s">
        <v>139</v>
      </c>
      <c r="C48" s="51">
        <f>'Functional Unit Flair325'!C48*(Configurator!$BF$3+Configurator!$BF$4)/(Configurator!$BB$3+Configurator!$BB$4)*Configurator!$BB$9/Configurator!$BF$9</f>
        <v>0.2168094334841629</v>
      </c>
      <c r="D48" s="51">
        <f>'Functional Unit Flair325'!D48*(Configurator!$BF$3+Configurator!$BF$4)/(Configurator!$BB$3+Configurator!$BB$4)*Configurator!$BB$9/Configurator!$BF$9</f>
        <v>5.0027702443438918E-6</v>
      </c>
      <c r="E48" s="51">
        <f>'Functional Unit Flair325'!E48*(Configurator!$BF$3+Configurator!$BF$4)/(Configurator!$BB$3+Configurator!$BB$4)*Configurator!$BB$9/Configurator!$BF$9</f>
        <v>2.2866596199095021E-2</v>
      </c>
      <c r="F48" s="51">
        <f>'Functional Unit Flair325'!F48*(Configurator!$BF$3+Configurator!$BF$4)/(Configurator!$BB$3+Configurator!$BB$4)*Configurator!$BB$9/Configurator!$BF$9</f>
        <v>2.7619496832579185E-5</v>
      </c>
      <c r="G48" s="51">
        <f>'Functional Unit Flair325'!G48*(Configurator!$BF$4)/(Configurator!$BB$4)*Configurator!$BB$9/Configurator!$BF$9</f>
        <v>4.6751932669683259E-5</v>
      </c>
      <c r="H48" s="51">
        <f>'Functional Unit Flair325'!H48*1*Configurator!$BB$9/Configurator!$BF$9</f>
        <v>7.4432542986425335E-4</v>
      </c>
      <c r="I48" s="51">
        <f>'Functional Unit Flair325'!I48*1*Configurator!$BB$9/Configurator!$BF$9</f>
        <v>5.0254105339366511E-3</v>
      </c>
      <c r="J48" s="20">
        <f>'Functional Unit Flair325'!J48*1*Configurator!$BB$9/Configurator!$BF$9</f>
        <v>0</v>
      </c>
      <c r="K48" s="20">
        <f>'Functional Unit Flair325'!K48*1*Configurator!$BB$9/Configurator!$BF$9</f>
        <v>0</v>
      </c>
      <c r="L48" s="20">
        <f>'Functional Unit Flair325'!L48*1*Configurator!$BB$9/Configurator!$BF$9</f>
        <v>0</v>
      </c>
      <c r="M48" s="51">
        <f>'Functional Unit Flair325'!M48*Configurator!$BF$21/Configurator!$BB$21*Configurator!$BB$9/Configurator!$BF$9</f>
        <v>9.802828651925212E-2</v>
      </c>
      <c r="N48" s="20">
        <f>'Functional Unit Flair325'!N48*1*Configurator!$BB$9/Configurator!$BF$9</f>
        <v>0</v>
      </c>
      <c r="O48" s="20">
        <f>'Functional Unit Flair325'!O48*(Configurator!$BF$3)/(Configurator!$BB$3)*Configurator!$BB$9/Configurator!$BF$9</f>
        <v>0</v>
      </c>
      <c r="P48" s="51">
        <f>'Functional Unit Flair325'!P48*(Configurator!$BF$3)/(Configurator!$BB$3)*Configurator!$BB$9/Configurator!$BF$9</f>
        <v>1.7275484524886878E-6</v>
      </c>
      <c r="Q48" s="51">
        <f>'Functional Unit Flair325'!Q48*(Configurator!$BF$3)/(Configurator!$BB$3)*Configurator!$BB$9/Configurator!$BF$9</f>
        <v>1.9439485972850678E-2</v>
      </c>
      <c r="R48" s="51">
        <f>'Functional Unit Flair325'!R48*(Configurator!$BF$3)/(Configurator!$BB$3)*Configurator!$BB$9/Configurator!$BF$9</f>
        <v>2.8243008868778275E-2</v>
      </c>
      <c r="S48" s="15">
        <f t="shared" si="1"/>
        <v>0.39123764875613898</v>
      </c>
      <c r="T48" s="20" t="s">
        <v>146</v>
      </c>
    </row>
    <row r="49" spans="2:20" ht="15.6" thickTop="1" thickBot="1" x14ac:dyDescent="0.35">
      <c r="B49" s="3" t="s">
        <v>140</v>
      </c>
      <c r="C49" s="51">
        <f>'Functional Unit Flair325'!C49*(Configurator!$BF$3+Configurator!$BF$4)/(Configurator!$BB$3+Configurator!$BB$4)*Configurator!$BB$9/Configurator!$BF$9</f>
        <v>1.8666488325791855</v>
      </c>
      <c r="D49" s="51">
        <f>'Functional Unit Flair325'!D49*(Configurator!$BF$3+Configurator!$BF$4)/(Configurator!$BB$3+Configurator!$BB$4)*Configurator!$BB$9/Configurator!$BF$9</f>
        <v>5.5283654660633482E-5</v>
      </c>
      <c r="E49" s="51">
        <f>'Functional Unit Flair325'!E49*(Configurator!$BF$3+Configurator!$BF$4)/(Configurator!$BB$3+Configurator!$BB$4)*Configurator!$BB$9/Configurator!$BF$9</f>
        <v>9.8451706787330326E-2</v>
      </c>
      <c r="F49" s="51">
        <f>'Functional Unit Flair325'!F49*(Configurator!$BF$3+Configurator!$BF$4)/(Configurator!$BB$3+Configurator!$BB$4)*Configurator!$BB$9/Configurator!$BF$9</f>
        <v>3.0521224977375568E-4</v>
      </c>
      <c r="G49" s="51">
        <f>'Functional Unit Flair325'!G49*(Configurator!$BF$4)/(Configurator!$BB$4)*Configurator!$BB$9/Configurator!$BF$9</f>
        <v>3.2365096108597288E-4</v>
      </c>
      <c r="H49" s="51">
        <f>'Functional Unit Flair325'!H49*1*Configurator!$BB$9/Configurator!$BF$9</f>
        <v>1.235261031674208E-3</v>
      </c>
      <c r="I49" s="51">
        <f>'Functional Unit Flair325'!I49*1*Configurator!$BB$9/Configurator!$BF$9</f>
        <v>2.7911354932126698E-2</v>
      </c>
      <c r="J49" s="16">
        <f>'Functional Unit Flair325'!J49*1*Configurator!$BB$9/Configurator!$BF$9</f>
        <v>0</v>
      </c>
      <c r="K49" s="16">
        <f>'Functional Unit Flair325'!K49*1*Configurator!$BB$9/Configurator!$BF$9</f>
        <v>0</v>
      </c>
      <c r="L49" s="16">
        <f>'Functional Unit Flair325'!L49*1*Configurator!$BB$9/Configurator!$BF$9</f>
        <v>0</v>
      </c>
      <c r="M49" s="51">
        <f>'Functional Unit Flair325'!M49*Configurator!$BF$21/Configurator!$BB$21*Configurator!$BB$9/Configurator!$BF$9</f>
        <v>0.82170796366430465</v>
      </c>
      <c r="N49" s="16">
        <f>'Functional Unit Flair325'!N49*1*Configurator!$BB$9/Configurator!$BF$9</f>
        <v>0</v>
      </c>
      <c r="O49" s="16">
        <f>'Functional Unit Flair325'!O49*(Configurator!$BF$3)/(Configurator!$BB$3)*Configurator!$BB$9/Configurator!$BF$9</f>
        <v>0</v>
      </c>
      <c r="P49" s="51">
        <f>'Functional Unit Flair325'!P49*(Configurator!$BF$3)/(Configurator!$BB$3)*Configurator!$BB$9/Configurator!$BF$9</f>
        <v>1.9090461538461538E-5</v>
      </c>
      <c r="Q49" s="51">
        <f>'Functional Unit Flair325'!Q49*(Configurator!$BF$3)/(Configurator!$BB$3)*Configurator!$BB$9/Configurator!$BF$9</f>
        <v>6.2515008144796384E-3</v>
      </c>
      <c r="R49" s="51">
        <f>'Functional Unit Flair325'!R49*(Configurator!$BF$3)/(Configurator!$BB$3)*Configurator!$BB$9/Configurator!$BF$9</f>
        <v>8.3322577375565615E-2</v>
      </c>
      <c r="S49" s="15">
        <f t="shared" si="1"/>
        <v>2.9062324345117245</v>
      </c>
      <c r="T49" s="16" t="s">
        <v>146</v>
      </c>
    </row>
    <row r="50" spans="2:20" ht="15.6" thickTop="1" thickBot="1" x14ac:dyDescent="0.35">
      <c r="B50" s="3" t="s">
        <v>141</v>
      </c>
      <c r="C50" s="51">
        <f>'Functional Unit Flair325'!C50*(Configurator!$BF$3+Configurator!$BF$4)/(Configurator!$BB$3+Configurator!$BB$4)*Configurator!$BB$9/Configurator!$BF$9</f>
        <v>6.2911697375565614E-5</v>
      </c>
      <c r="D50" s="51">
        <f>'Functional Unit Flair325'!D50*(Configurator!$BF$3+Configurator!$BF$4)/(Configurator!$BB$3+Configurator!$BB$4)*Configurator!$BB$9/Configurator!$BF$9</f>
        <v>1.1513755656108597E-6</v>
      </c>
      <c r="E50" s="51">
        <f>'Functional Unit Flair325'!E50*(Configurator!$BF$3+Configurator!$BF$4)/(Configurator!$BB$3+Configurator!$BB$4)*Configurator!$BB$9/Configurator!$BF$9</f>
        <v>8.6232108597285072E-6</v>
      </c>
      <c r="F50" s="51">
        <f>'Functional Unit Flair325'!F50*(Configurator!$BF$3+Configurator!$BF$4)/(Configurator!$BB$3+Configurator!$BB$4)*Configurator!$BB$9/Configurator!$BF$9</f>
        <v>6.3565607963800907E-6</v>
      </c>
      <c r="G50" s="51">
        <f>'Functional Unit Flair325'!G50*(Configurator!$BF$4)/(Configurator!$BB$4)*Configurator!$BB$9/Configurator!$BF$9</f>
        <v>8.7394309502262444E-8</v>
      </c>
      <c r="H50" s="51">
        <f>'Functional Unit Flair325'!H50*1*Configurator!$BB$9/Configurator!$BF$9</f>
        <v>5.2210888687782809E-7</v>
      </c>
      <c r="I50" s="51">
        <f>'Functional Unit Flair325'!I50*1*Configurator!$BB$9/Configurator!$BF$9</f>
        <v>4.9533749864253397E-6</v>
      </c>
      <c r="J50" s="20">
        <f>'Functional Unit Flair325'!J50*1*Configurator!$BB$9/Configurator!$BF$9</f>
        <v>0</v>
      </c>
      <c r="K50" s="20">
        <f>'Functional Unit Flair325'!K50*1*Configurator!$BB$9/Configurator!$BF$9</f>
        <v>0</v>
      </c>
      <c r="L50" s="20">
        <f>'Functional Unit Flair325'!L50*1*Configurator!$BB$9/Configurator!$BF$9</f>
        <v>0</v>
      </c>
      <c r="M50" s="51">
        <f>'Functional Unit Flair325'!M50*Configurator!$BF$21/Configurator!$BB$21*Configurator!$BB$9/Configurator!$BF$9</f>
        <v>5.7649951004866392E-3</v>
      </c>
      <c r="N50" s="20">
        <f>'Functional Unit Flair325'!N50*1*Configurator!$BB$9/Configurator!$BF$9</f>
        <v>0</v>
      </c>
      <c r="O50" s="20">
        <f>'Functional Unit Flair325'!O50*(Configurator!$BF$3)/(Configurator!$BB$3)*Configurator!$BB$9/Configurator!$BF$9</f>
        <v>0</v>
      </c>
      <c r="P50" s="51">
        <f>'Functional Unit Flair325'!P50*(Configurator!$BF$3)/(Configurator!$BB$3)*Configurator!$BB$9/Configurator!$BF$9</f>
        <v>3.9759112398190044E-7</v>
      </c>
      <c r="Q50" s="51">
        <f>'Functional Unit Flair325'!Q50*(Configurator!$BF$3)/(Configurator!$BB$3)*Configurator!$BB$9/Configurator!$BF$9</f>
        <v>7.0828708054298644E-7</v>
      </c>
      <c r="R50" s="51">
        <f>'Functional Unit Flair325'!R50*(Configurator!$BF$3)/(Configurator!$BB$3)*Configurator!$BB$9/Configurator!$BF$9</f>
        <v>6.5058743167420821E-8</v>
      </c>
      <c r="S50" s="15">
        <f t="shared" si="1"/>
        <v>5.8507717602144221E-3</v>
      </c>
      <c r="T50" s="20" t="s">
        <v>146</v>
      </c>
    </row>
    <row r="51" spans="2:20" ht="15.6" thickTop="1" thickBot="1" x14ac:dyDescent="0.35">
      <c r="B51" s="3" t="s">
        <v>142</v>
      </c>
      <c r="C51" s="51">
        <f>'Functional Unit Flair325'!C51*(Configurator!$BF$3+Configurator!$BF$4)/(Configurator!$BB$3+Configurator!$BB$4)*Configurator!$BB$9/Configurator!$BF$9</f>
        <v>0</v>
      </c>
      <c r="D51" s="51">
        <f>'Functional Unit Flair325'!D51*(Configurator!$BF$3+Configurator!$BF$4)/(Configurator!$BB$3+Configurator!$BB$4)*Configurator!$BB$9/Configurator!$BF$9</f>
        <v>0</v>
      </c>
      <c r="E51" s="51">
        <f>'Functional Unit Flair325'!E51*(Configurator!$BF$3+Configurator!$BF$4)/(Configurator!$BB$3+Configurator!$BB$4)*Configurator!$BB$9/Configurator!$BF$9</f>
        <v>0</v>
      </c>
      <c r="F51" s="51">
        <f>'Functional Unit Flair325'!F51*(Configurator!$BF$3+Configurator!$BF$4)/(Configurator!$BB$3+Configurator!$BB$4)*Configurator!$BB$9/Configurator!$BF$9</f>
        <v>0</v>
      </c>
      <c r="G51" s="51">
        <f>'Functional Unit Flair325'!G51*(Configurator!$BF$4)/(Configurator!$BB$4)*Configurator!$BB$9/Configurator!$BF$9</f>
        <v>0</v>
      </c>
      <c r="H51" s="51">
        <f>'Functional Unit Flair325'!H51*1*Configurator!$BB$9/Configurator!$BF$9</f>
        <v>0</v>
      </c>
      <c r="I51" s="51">
        <f>'Functional Unit Flair325'!I51*1*Configurator!$BB$9/Configurator!$BF$9</f>
        <v>0</v>
      </c>
      <c r="J51" s="16">
        <f>'Functional Unit Flair325'!J51*1*Configurator!$BB$9/Configurator!$BF$9</f>
        <v>0</v>
      </c>
      <c r="K51" s="16">
        <f>'Functional Unit Flair325'!K51*1*Configurator!$BB$9/Configurator!$BF$9</f>
        <v>0</v>
      </c>
      <c r="L51" s="16">
        <f>'Functional Unit Flair325'!L51*1*Configurator!$BB$9/Configurator!$BF$9</f>
        <v>0</v>
      </c>
      <c r="M51" s="51">
        <f>'Functional Unit Flair325'!M51*Configurator!$BF$21/Configurator!$BB$21*Configurator!$BB$9/Configurator!$BF$9</f>
        <v>0</v>
      </c>
      <c r="N51" s="16">
        <f>'Functional Unit Flair325'!N51*1*Configurator!$BB$9/Configurator!$BF$9</f>
        <v>0</v>
      </c>
      <c r="O51" s="16">
        <f>'Functional Unit Flair325'!O51*(Configurator!$BF$3)/(Configurator!$BB$3)*Configurator!$BB$9/Configurator!$BF$9</f>
        <v>0</v>
      </c>
      <c r="P51" s="51">
        <f>'Functional Unit Flair325'!P51*(Configurator!$BF$3)/(Configurator!$BB$3)*Configurator!$BB$9/Configurator!$BF$9</f>
        <v>0</v>
      </c>
      <c r="Q51" s="51">
        <f>'Functional Unit Flair325'!Q51*(Configurator!$BF$3)/(Configurator!$BB$3)*Configurator!$BB$9/Configurator!$BF$9</f>
        <v>0</v>
      </c>
      <c r="R51" s="51">
        <f>'Functional Unit Flair325'!R51*(Configurator!$BF$3)/(Configurator!$BB$3)*Configurator!$BB$9/Configurator!$BF$9</f>
        <v>0</v>
      </c>
      <c r="S51" s="15">
        <f t="shared" si="1"/>
        <v>0</v>
      </c>
      <c r="T51" s="16" t="s">
        <v>146</v>
      </c>
    </row>
    <row r="52" spans="2:20" ht="15.6" thickTop="1" thickBot="1" x14ac:dyDescent="0.35">
      <c r="B52" s="3" t="s">
        <v>143</v>
      </c>
      <c r="C52" s="51">
        <f>'Functional Unit Flair325'!C52*(Configurator!$BF$3+Configurator!$BF$4)/(Configurator!$BB$3+Configurator!$BB$4)*Configurator!$BB$9/Configurator!$BF$9</f>
        <v>0</v>
      </c>
      <c r="D52" s="51">
        <f>'Functional Unit Flair325'!D52*(Configurator!$BF$3+Configurator!$BF$4)/(Configurator!$BB$3+Configurator!$BB$4)*Configurator!$BB$9/Configurator!$BF$9</f>
        <v>0</v>
      </c>
      <c r="E52" s="51">
        <f>'Functional Unit Flair325'!E52*(Configurator!$BF$3+Configurator!$BF$4)/(Configurator!$BB$3+Configurator!$BB$4)*Configurator!$BB$9/Configurator!$BF$9</f>
        <v>0</v>
      </c>
      <c r="F52" s="51">
        <f>'Functional Unit Flair325'!F52*(Configurator!$BF$3+Configurator!$BF$4)/(Configurator!$BB$3+Configurator!$BB$4)*Configurator!$BB$9/Configurator!$BF$9</f>
        <v>0</v>
      </c>
      <c r="G52" s="51">
        <f>'Functional Unit Flair325'!G52*(Configurator!$BF$4)/(Configurator!$BB$4)*Configurator!$BB$9/Configurator!$BF$9</f>
        <v>1.8315475113122173E-2</v>
      </c>
      <c r="H52" s="51">
        <f>'Functional Unit Flair325'!H52*1*Configurator!$BB$9/Configurator!$BF$9</f>
        <v>0</v>
      </c>
      <c r="I52" s="51">
        <f>'Functional Unit Flair325'!I52*1*Configurator!$BB$9/Configurator!$BF$9</f>
        <v>0</v>
      </c>
      <c r="J52" s="20">
        <f>'Functional Unit Flair325'!J52*1*Configurator!$BB$9/Configurator!$BF$9</f>
        <v>0</v>
      </c>
      <c r="K52" s="20">
        <f>'Functional Unit Flair325'!K52*1*Configurator!$BB$9/Configurator!$BF$9</f>
        <v>0</v>
      </c>
      <c r="L52" s="20">
        <f>'Functional Unit Flair325'!L52*1*Configurator!$BB$9/Configurator!$BF$9</f>
        <v>0</v>
      </c>
      <c r="M52" s="51">
        <f>'Functional Unit Flair325'!M52*Configurator!$BF$21/Configurator!$BB$21*Configurator!$BB$9/Configurator!$BF$9</f>
        <v>0</v>
      </c>
      <c r="N52" s="20">
        <f>'Functional Unit Flair325'!N52*1*Configurator!$BB$9/Configurator!$BF$9</f>
        <v>0</v>
      </c>
      <c r="O52" s="20">
        <f>'Functional Unit Flair325'!O52*(Configurator!$BF$3)/(Configurator!$BB$3)*Configurator!$BB$9/Configurator!$BF$9</f>
        <v>0</v>
      </c>
      <c r="P52" s="51">
        <f>'Functional Unit Flair325'!P52*(Configurator!$BF$3)/(Configurator!$BB$3)*Configurator!$BB$9/Configurator!$BF$9</f>
        <v>0</v>
      </c>
      <c r="Q52" s="51">
        <f>'Functional Unit Flair325'!Q52*(Configurator!$BF$3)/(Configurator!$BB$3)*Configurator!$BB$9/Configurator!$BF$9</f>
        <v>4.5695973936651584E-2</v>
      </c>
      <c r="R52" s="51">
        <f>'Functional Unit Flair325'!R52*(Configurator!$BF$3)/(Configurator!$BB$3)*Configurator!$BB$9/Configurator!$BF$9</f>
        <v>0</v>
      </c>
      <c r="S52" s="15">
        <f t="shared" si="1"/>
        <v>6.4011449049773753E-2</v>
      </c>
      <c r="T52" s="20" t="s">
        <v>146</v>
      </c>
    </row>
    <row r="53" spans="2:20" ht="15.6" thickTop="1" thickBot="1" x14ac:dyDescent="0.35">
      <c r="B53" s="3" t="s">
        <v>144</v>
      </c>
      <c r="C53" s="51">
        <f>'Functional Unit Flair325'!C53*(Configurator!$BF$3+Configurator!$BF$4)/(Configurator!$BB$3+Configurator!$BB$4)*Configurator!$BB$9/Configurator!$BF$9</f>
        <v>0</v>
      </c>
      <c r="D53" s="51">
        <f>'Functional Unit Flair325'!D53*(Configurator!$BF$3+Configurator!$BF$4)/(Configurator!$BB$3+Configurator!$BB$4)*Configurator!$BB$9/Configurator!$BF$9</f>
        <v>0</v>
      </c>
      <c r="E53" s="51">
        <f>'Functional Unit Flair325'!E53*(Configurator!$BF$3+Configurator!$BF$4)/(Configurator!$BB$3+Configurator!$BB$4)*Configurator!$BB$9/Configurator!$BF$9</f>
        <v>0</v>
      </c>
      <c r="F53" s="51">
        <f>'Functional Unit Flair325'!F53*(Configurator!$BF$3+Configurator!$BF$4)/(Configurator!$BB$3+Configurator!$BB$4)*Configurator!$BB$9/Configurator!$BF$9</f>
        <v>0</v>
      </c>
      <c r="G53" s="51">
        <f>'Functional Unit Flair325'!G53*(Configurator!$BF$4)/(Configurator!$BB$4)*Configurator!$BB$9/Configurator!$BF$9</f>
        <v>1.6463348416289592E-3</v>
      </c>
      <c r="H53" s="51">
        <f>'Functional Unit Flair325'!H53*1*Configurator!$BB$9/Configurator!$BF$9</f>
        <v>0</v>
      </c>
      <c r="I53" s="51">
        <f>'Functional Unit Flair325'!I53*1*Configurator!$BB$9/Configurator!$BF$9</f>
        <v>0</v>
      </c>
      <c r="J53" s="16">
        <f>'Functional Unit Flair325'!J53*1*Configurator!$BB$9/Configurator!$BF$9</f>
        <v>0</v>
      </c>
      <c r="K53" s="16">
        <f>'Functional Unit Flair325'!K53*1*Configurator!$BB$9/Configurator!$BF$9</f>
        <v>0</v>
      </c>
      <c r="L53" s="16">
        <f>'Functional Unit Flair325'!L53*1*Configurator!$BB$9/Configurator!$BF$9</f>
        <v>0</v>
      </c>
      <c r="M53" s="51">
        <f>'Functional Unit Flair325'!M53*Configurator!$BF$21/Configurator!$BB$21*Configurator!$BB$9/Configurator!$BF$9</f>
        <v>0</v>
      </c>
      <c r="N53" s="16">
        <f>'Functional Unit Flair325'!N53*1*Configurator!$BB$9/Configurator!$BF$9</f>
        <v>0</v>
      </c>
      <c r="O53" s="16">
        <f>'Functional Unit Flair325'!O53*(Configurator!$BF$3)/(Configurator!$BB$3)*Configurator!$BB$9/Configurator!$BF$9</f>
        <v>0</v>
      </c>
      <c r="P53" s="51">
        <f>'Functional Unit Flair325'!P53*(Configurator!$BF$3)/(Configurator!$BB$3)*Configurator!$BB$9/Configurator!$BF$9</f>
        <v>0</v>
      </c>
      <c r="Q53" s="51">
        <f>'Functional Unit Flair325'!Q53*(Configurator!$BF$3)/(Configurator!$BB$3)*Configurator!$BB$9/Configurator!$BF$9</f>
        <v>3.1127276742081458E-2</v>
      </c>
      <c r="R53" s="51">
        <f>'Functional Unit Flair325'!R53*(Configurator!$BF$3)/(Configurator!$BB$3)*Configurator!$BB$9/Configurator!$BF$9</f>
        <v>0</v>
      </c>
      <c r="S53" s="15">
        <f t="shared" si="1"/>
        <v>3.2773611583710414E-2</v>
      </c>
      <c r="T53" s="16" t="s">
        <v>146</v>
      </c>
    </row>
    <row r="54" spans="2:20" ht="15.6" thickTop="1" thickBot="1" x14ac:dyDescent="0.35">
      <c r="B54" s="3" t="s">
        <v>145</v>
      </c>
      <c r="C54" s="51">
        <f>'Functional Unit Flair325'!C54*(Configurator!$BF$3+Configurator!$BF$4)/(Configurator!$BB$3+Configurator!$BB$4)*Configurator!$BB$9/Configurator!$BF$9</f>
        <v>0</v>
      </c>
      <c r="D54" s="51">
        <f>'Functional Unit Flair325'!D54*(Configurator!$BF$3+Configurator!$BF$4)/(Configurator!$BB$3+Configurator!$BB$4)*Configurator!$BB$9/Configurator!$BF$9</f>
        <v>0</v>
      </c>
      <c r="E54" s="51">
        <f>'Functional Unit Flair325'!E54*(Configurator!$BF$3+Configurator!$BF$4)/(Configurator!$BB$3+Configurator!$BB$4)*Configurator!$BB$9/Configurator!$BF$9</f>
        <v>0</v>
      </c>
      <c r="F54" s="51">
        <f>'Functional Unit Flair325'!F54*(Configurator!$BF$3+Configurator!$BF$4)/(Configurator!$BB$3+Configurator!$BB$4)*Configurator!$BB$9/Configurator!$BF$9</f>
        <v>0</v>
      </c>
      <c r="G54" s="51">
        <f>'Functional Unit Flair325'!G54*(Configurator!$BF$4)/(Configurator!$BB$4)*Configurator!$BB$9/Configurator!$BF$9</f>
        <v>9.0918095927601823E-3</v>
      </c>
      <c r="H54" s="51">
        <f>'Functional Unit Flair325'!H54*1*Configurator!$BB$9/Configurator!$BF$9</f>
        <v>0</v>
      </c>
      <c r="I54" s="51">
        <f>'Functional Unit Flair325'!I54*1*Configurator!$BB$9/Configurator!$BF$9</f>
        <v>0</v>
      </c>
      <c r="J54" s="20">
        <f>'Functional Unit Flair325'!J54*1*Configurator!$BB$9/Configurator!$BF$9</f>
        <v>0</v>
      </c>
      <c r="K54" s="20">
        <f>'Functional Unit Flair325'!K54*1*Configurator!$BB$9/Configurator!$BF$9</f>
        <v>0</v>
      </c>
      <c r="L54" s="20">
        <f>'Functional Unit Flair325'!L54*1*Configurator!$BB$9/Configurator!$BF$9</f>
        <v>0</v>
      </c>
      <c r="M54" s="51">
        <f>'Functional Unit Flair325'!M54*Configurator!$BF$21/Configurator!$BB$21*Configurator!$BB$9/Configurator!$BF$9</f>
        <v>0</v>
      </c>
      <c r="N54" s="20">
        <f>'Functional Unit Flair325'!N54*1*Configurator!$BB$9/Configurator!$BF$9</f>
        <v>0</v>
      </c>
      <c r="O54" s="20">
        <f>'Functional Unit Flair325'!O54*(Configurator!$BF$3)/(Configurator!$BB$3)*Configurator!$BB$9/Configurator!$BF$9</f>
        <v>0</v>
      </c>
      <c r="P54" s="51">
        <f>'Functional Unit Flair325'!P54*(Configurator!$BF$3)/(Configurator!$BB$3)*Configurator!$BB$9/Configurator!$BF$9</f>
        <v>0</v>
      </c>
      <c r="Q54" s="51">
        <f>'Functional Unit Flair325'!Q54*(Configurator!$BF$3)/(Configurator!$BB$3)*Configurator!$BB$9/Configurator!$BF$9</f>
        <v>0.28164603800904975</v>
      </c>
      <c r="R54" s="51">
        <f>'Functional Unit Flair325'!R54*(Configurator!$BF$3)/(Configurator!$BB$3)*Configurator!$BB$9/Configurator!$BF$9</f>
        <v>0</v>
      </c>
      <c r="S54" s="15">
        <f t="shared" si="1"/>
        <v>0.29073784760180993</v>
      </c>
      <c r="T54" s="20" t="s">
        <v>146</v>
      </c>
    </row>
    <row r="55" spans="2:20" ht="15" thickTop="1" x14ac:dyDescent="0.3"/>
    <row r="56" spans="2:20" x14ac:dyDescent="0.3">
      <c r="T56" s="4" t="s">
        <v>147</v>
      </c>
    </row>
  </sheetData>
  <mergeCells count="13">
    <mergeCell ref="B24:B25"/>
    <mergeCell ref="C24:E24"/>
    <mergeCell ref="H24:N24"/>
    <mergeCell ref="B34:B35"/>
    <mergeCell ref="C34:E34"/>
    <mergeCell ref="H34:N34"/>
    <mergeCell ref="O34:R34"/>
    <mergeCell ref="S34:S35"/>
    <mergeCell ref="F15:F16"/>
    <mergeCell ref="O6:X7"/>
    <mergeCell ref="F2:T4"/>
    <mergeCell ref="O24:R24"/>
    <mergeCell ref="S24:S25"/>
  </mergeCells>
  <conditionalFormatting sqref="B2:T5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FD9DA-FCB2-4A91-B33F-BF27E088B117}">
  <sheetPr>
    <tabColor theme="9"/>
  </sheetPr>
  <dimension ref="B2:T56"/>
  <sheetViews>
    <sheetView topLeftCell="B1" zoomScale="70" zoomScaleNormal="70" workbookViewId="0">
      <selection activeCell="F31" sqref="F31"/>
    </sheetView>
  </sheetViews>
  <sheetFormatPr baseColWidth="10" defaultColWidth="11.44140625" defaultRowHeight="14.4" x14ac:dyDescent="0.3"/>
  <cols>
    <col min="1" max="1" width="2.44140625" style="4" customWidth="1"/>
    <col min="2" max="2" width="34.44140625" style="4" customWidth="1"/>
    <col min="3" max="16384" width="11.44140625" style="4"/>
  </cols>
  <sheetData>
    <row r="2" spans="6:20" ht="15.6" customHeight="1" x14ac:dyDescent="0.3">
      <c r="F2" s="72" t="s">
        <v>170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6:20" ht="14.4" customHeight="1" x14ac:dyDescent="0.3"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6:20" ht="14.4" customHeight="1" x14ac:dyDescent="0.3"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6" spans="6:20" ht="6.6" hidden="1" customHeight="1" x14ac:dyDescent="0.3"/>
    <row r="7" spans="6:20" ht="6.6" hidden="1" customHeight="1" x14ac:dyDescent="0.3"/>
    <row r="8" spans="6:20" ht="6.6" hidden="1" customHeight="1" x14ac:dyDescent="0.3"/>
    <row r="9" spans="6:20" ht="6.6" hidden="1" customHeight="1" x14ac:dyDescent="0.3"/>
    <row r="10" spans="6:20" ht="6.6" hidden="1" customHeight="1" x14ac:dyDescent="0.3"/>
    <row r="11" spans="6:20" ht="6.6" hidden="1" customHeight="1" x14ac:dyDescent="0.3"/>
    <row r="12" spans="6:20" ht="6.6" hidden="1" customHeight="1" x14ac:dyDescent="0.3"/>
    <row r="13" spans="6:20" ht="6.6" hidden="1" customHeight="1" x14ac:dyDescent="0.3"/>
    <row r="14" spans="6:20" ht="6.6" hidden="1" customHeight="1" x14ac:dyDescent="0.3"/>
    <row r="15" spans="6:20" ht="6.6" hidden="1" customHeight="1" x14ac:dyDescent="0.3"/>
    <row r="16" spans="6:20" ht="6.6" hidden="1" customHeight="1" x14ac:dyDescent="0.3"/>
    <row r="17" spans="2:20" ht="6.6" hidden="1" customHeight="1" x14ac:dyDescent="0.3"/>
    <row r="18" spans="2:20" ht="6.6" hidden="1" customHeight="1" x14ac:dyDescent="0.3"/>
    <row r="19" spans="2:20" ht="6.6" hidden="1" customHeight="1" x14ac:dyDescent="0.3"/>
    <row r="20" spans="2:20" ht="6.6" hidden="1" customHeight="1" x14ac:dyDescent="0.3"/>
    <row r="21" spans="2:20" ht="6.6" hidden="1" customHeight="1" x14ac:dyDescent="0.3"/>
    <row r="22" spans="2:20" ht="6.6" hidden="1" customHeight="1" x14ac:dyDescent="0.3"/>
    <row r="23" spans="2:20" ht="15" thickBot="1" x14ac:dyDescent="0.35"/>
    <row r="24" spans="2:20" ht="75" customHeight="1" thickTop="1" thickBot="1" x14ac:dyDescent="0.35">
      <c r="B24" s="75" t="s">
        <v>113</v>
      </c>
      <c r="C24" s="77" t="s">
        <v>114</v>
      </c>
      <c r="D24" s="78"/>
      <c r="E24" s="79"/>
      <c r="F24" s="1" t="s">
        <v>0</v>
      </c>
      <c r="G24" s="1" t="s">
        <v>1</v>
      </c>
      <c r="H24" s="77" t="s">
        <v>115</v>
      </c>
      <c r="I24" s="78"/>
      <c r="J24" s="78"/>
      <c r="K24" s="78"/>
      <c r="L24" s="78"/>
      <c r="M24" s="78"/>
      <c r="N24" s="79"/>
      <c r="O24" s="77" t="s">
        <v>116</v>
      </c>
      <c r="P24" s="78"/>
      <c r="Q24" s="78"/>
      <c r="R24" s="79"/>
      <c r="S24" s="73" t="s">
        <v>117</v>
      </c>
      <c r="T24" s="1" t="s">
        <v>118</v>
      </c>
    </row>
    <row r="25" spans="2:20" ht="15.6" thickTop="1" thickBot="1" x14ac:dyDescent="0.35">
      <c r="B25" s="76"/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17</v>
      </c>
      <c r="S25" s="74"/>
      <c r="T25" s="2" t="s">
        <v>18</v>
      </c>
    </row>
    <row r="26" spans="2:20" ht="15.6" thickTop="1" thickBot="1" x14ac:dyDescent="0.35">
      <c r="B26" s="11" t="s">
        <v>112</v>
      </c>
      <c r="C26" s="49">
        <f>'Declared Unit Flair325'!C26*(Configurator!$T$3+Configurator!$T$4)/(Configurator!$BY$3+Configurator!$BY$4)</f>
        <v>173.89457215876089</v>
      </c>
      <c r="D26" s="50">
        <f>'Declared Unit Flair325'!D26*(Configurator!$T$3+Configurator!$T$4)/(Configurator!$BY$3+Configurator!$BY$4)</f>
        <v>1.1937686053242982</v>
      </c>
      <c r="E26" s="50">
        <f>'Declared Unit Flair325'!E26*(Configurator!$T$3+Configurator!$T$4)/(Configurator!$BY$3+Configurator!$BY$4)</f>
        <v>30.597423037754115</v>
      </c>
      <c r="F26" s="50">
        <f>'Declared Unit Flair325'!F26*(Configurator!$T$3+Configurator!$T$4)/(Configurator!$BY$3+Configurator!$BY$4)</f>
        <v>6.5906062109390122</v>
      </c>
      <c r="G26" s="50">
        <f>'Declared Unit Flair325'!G26*(Configurator!$T$4)/(Configurator!$BY$4)</f>
        <v>5.3725238999999994E-2</v>
      </c>
      <c r="H26" s="50">
        <f>'Declared Unit Flair325'!H26*1</f>
        <v>0.81636078999999995</v>
      </c>
      <c r="I26" s="50">
        <f>'Declared Unit Flair325'!I26*1</f>
        <v>33.305861999999998</v>
      </c>
      <c r="J26" s="13">
        <f>'Declared Unit Flair325'!J26*1</f>
        <v>0</v>
      </c>
      <c r="K26" s="13">
        <f>'Declared Unit Flair325'!K26*1</f>
        <v>0</v>
      </c>
      <c r="L26" s="13">
        <f>'Declared Unit Flair325'!L26*1</f>
        <v>0</v>
      </c>
      <c r="M26" s="50">
        <f>'Declared Unit Flair325'!M26*Configurator!$T$21/Configurator!$BY$21</f>
        <v>379.4197283490567</v>
      </c>
      <c r="N26" s="13">
        <f>'Declared Unit Flair325'!N26*1</f>
        <v>0</v>
      </c>
      <c r="O26" s="13">
        <f>'Declared Unit Flair325'!O26*(Configurator!$T$3)/(Configurator!$BY$3)</f>
        <v>0</v>
      </c>
      <c r="P26" s="50">
        <f>'Declared Unit Flair325'!P26*(Configurator!$T$3)/(Configurator!$BY$3)</f>
        <v>0.40274829545454538</v>
      </c>
      <c r="Q26" s="50">
        <f>'Declared Unit Flair325'!Q26*(Configurator!$T$3)/(Configurator!$BY$3)</f>
        <v>9.992926515151515</v>
      </c>
      <c r="R26" s="53">
        <f>'Declared Unit Flair325'!R26*(Configurator!$T$3)/(Configurator!$BY$3)</f>
        <v>12.093812121212121</v>
      </c>
      <c r="S26" s="10">
        <f>SUM(C26:R26)</f>
        <v>648.36153332265314</v>
      </c>
      <c r="T26" s="9" t="s">
        <v>146</v>
      </c>
    </row>
    <row r="27" spans="2:20" ht="15.6" thickTop="1" thickBot="1" x14ac:dyDescent="0.35">
      <c r="B27" s="11" t="s">
        <v>120</v>
      </c>
      <c r="C27" s="51">
        <f>'Declared Unit Flair325'!C27*(Configurator!$T$3+Configurator!$T$4)/(Configurator!$BY$3+Configurator!$BY$4)</f>
        <v>1.2812608350435625E-5</v>
      </c>
      <c r="D27" s="51">
        <f>'Declared Unit Flair325'!D27*(Configurator!$T$3+Configurator!$T$4)/(Configurator!$BY$3+Configurator!$BY$4)</f>
        <v>2.2023757864472412E-7</v>
      </c>
      <c r="E27" s="51">
        <f>'Declared Unit Flair325'!E27*(Configurator!$T$3+Configurator!$T$4)/(Configurator!$BY$3+Configurator!$BY$4)</f>
        <v>2.2407581866408519E-6</v>
      </c>
      <c r="F27" s="51">
        <f>'Declared Unit Flair325'!F27*(Configurator!$T$3+Configurator!$T$4)/(Configurator!$BY$3+Configurator!$BY$4)</f>
        <v>1.2158965211035818E-6</v>
      </c>
      <c r="G27" s="51">
        <f>'Declared Unit Flair325'!G27*(Configurator!$T$4)/(Configurator!$BY$4)</f>
        <v>1.2730294000000002E-8</v>
      </c>
      <c r="H27" s="51">
        <f>'Declared Unit Flair325'!H27*1</f>
        <v>8.4304672000000001E-8</v>
      </c>
      <c r="I27" s="51">
        <f>'Declared Unit Flair325'!I27*1</f>
        <v>1.2236175E-6</v>
      </c>
      <c r="J27" s="16">
        <f>'Declared Unit Flair325'!J27*1</f>
        <v>0</v>
      </c>
      <c r="K27" s="16">
        <f>'Declared Unit Flair325'!K27*1</f>
        <v>0</v>
      </c>
      <c r="L27" s="16">
        <f>'Declared Unit Flair325'!L27*1</f>
        <v>0</v>
      </c>
      <c r="M27" s="51">
        <f>'Declared Unit Flair325'!M27*Configurator!$T$21/Configurator!$BY$21</f>
        <v>4.1790786976415097E-4</v>
      </c>
      <c r="N27" s="16">
        <f>'Declared Unit Flair325'!N27*1</f>
        <v>0</v>
      </c>
      <c r="O27" s="16">
        <f>'Declared Unit Flair325'!O27*(Configurator!$T$3)/(Configurator!$BY$3)</f>
        <v>0</v>
      </c>
      <c r="P27" s="51">
        <f>'Declared Unit Flair325'!P27*(Configurator!$T$3)/(Configurator!$BY$3)</f>
        <v>7.4302765151515144E-8</v>
      </c>
      <c r="Q27" s="51">
        <f>'Declared Unit Flair325'!Q27*(Configurator!$T$3)/(Configurator!$BY$3)</f>
        <v>5.7691204545454552E-8</v>
      </c>
      <c r="R27" s="54">
        <f>'Declared Unit Flair325'!R27*(Configurator!$T$3)/(Configurator!$BY$3)</f>
        <v>1.9840572727272724E-8</v>
      </c>
      <c r="S27" s="10">
        <f t="shared" ref="S27:S33" si="0">SUM(C27:R27)</f>
        <v>4.3586985740940001E-4</v>
      </c>
      <c r="T27" s="5" t="s">
        <v>146</v>
      </c>
    </row>
    <row r="28" spans="2:20" ht="15.6" thickTop="1" thickBot="1" x14ac:dyDescent="0.35">
      <c r="B28" s="11" t="s">
        <v>121</v>
      </c>
      <c r="C28" s="49">
        <f>'Declared Unit Flair325'!C28*(Configurator!$T$3+Configurator!$T$4)/(Configurator!$BY$3+Configurator!$BY$4)</f>
        <v>1.4042913333978702</v>
      </c>
      <c r="D28" s="50">
        <f>'Declared Unit Flair325'!D28*(Configurator!$T$3+Configurator!$T$4)/(Configurator!$BY$3+Configurator!$BY$4)</f>
        <v>3.1909072556631176E-3</v>
      </c>
      <c r="E28" s="50">
        <f>'Declared Unit Flair325'!E28*(Configurator!$T$3+Configurator!$T$4)/(Configurator!$BY$3+Configurator!$BY$4)</f>
        <v>8.5300668906098748E-2</v>
      </c>
      <c r="F28" s="50">
        <f>'Declared Unit Flair325'!F28*(Configurator!$T$3+Configurator!$T$4)/(Configurator!$BY$3+Configurator!$BY$4)</f>
        <v>1.7616489926427878E-2</v>
      </c>
      <c r="G28" s="50">
        <f>'Declared Unit Flair325'!G28*(Configurator!$T$4)/(Configurator!$BY$4)</f>
        <v>1.96145E-4</v>
      </c>
      <c r="H28" s="50">
        <f>'Declared Unit Flair325'!H28*1</f>
        <v>1.4704129E-2</v>
      </c>
      <c r="I28" s="50">
        <f>'Declared Unit Flair325'!I28*1</f>
        <v>8.6204287000000004E-2</v>
      </c>
      <c r="J28" s="13">
        <f>'Declared Unit Flair325'!J28*1</f>
        <v>0</v>
      </c>
      <c r="K28" s="13">
        <f>'Declared Unit Flair325'!K28*1</f>
        <v>0</v>
      </c>
      <c r="L28" s="13">
        <f>'Declared Unit Flair325'!L28*1</f>
        <v>0</v>
      </c>
      <c r="M28" s="50">
        <f>'Declared Unit Flair325'!M28*Configurator!$T$21/Configurator!$BY$21</f>
        <v>1.1660956232547173</v>
      </c>
      <c r="N28" s="13">
        <f>'Declared Unit Flair325'!N28*1</f>
        <v>0</v>
      </c>
      <c r="O28" s="13">
        <f>'Declared Unit Flair325'!O28*(Configurator!$T$3)/(Configurator!$BY$3)</f>
        <v>0</v>
      </c>
      <c r="P28" s="50">
        <f>'Declared Unit Flair325'!P28*(Configurator!$T$3)/(Configurator!$BY$3)</f>
        <v>1.0765339393939393E-3</v>
      </c>
      <c r="Q28" s="50">
        <f>'Declared Unit Flair325'!Q28*(Configurator!$T$3)/(Configurator!$BY$3)</f>
        <v>2.4354062121212119E-3</v>
      </c>
      <c r="R28" s="53">
        <f>'Declared Unit Flair325'!R28*(Configurator!$T$3)/(Configurator!$BY$3)</f>
        <v>1.8002226515151515E-3</v>
      </c>
      <c r="S28" s="10">
        <f t="shared" si="0"/>
        <v>2.7829117465438071</v>
      </c>
      <c r="T28" s="9" t="s">
        <v>146</v>
      </c>
    </row>
    <row r="29" spans="2:20" ht="16.2" thickTop="1" thickBot="1" x14ac:dyDescent="0.35">
      <c r="B29" s="11" t="s">
        <v>122</v>
      </c>
      <c r="C29" s="51">
        <f>'Declared Unit Flair325'!C29*(Configurator!$T$3+Configurator!$T$4)/(Configurator!$BY$3+Configurator!$BY$4)</f>
        <v>0.18935859441432717</v>
      </c>
      <c r="D29" s="51">
        <f>'Declared Unit Flair325'!D29*(Configurator!$T$3+Configurator!$T$4)/(Configurator!$BY$3+Configurator!$BY$4)</f>
        <v>5.4895590548886743E-4</v>
      </c>
      <c r="E29" s="51">
        <f>'Declared Unit Flair325'!E29*(Configurator!$T$3+Configurator!$T$4)/(Configurator!$BY$3+Configurator!$BY$4)</f>
        <v>1.9164403428848016E-2</v>
      </c>
      <c r="F29" s="51">
        <f>'Declared Unit Flair325'!F29*(Configurator!$T$3+Configurator!$T$4)/(Configurator!$BY$3+Configurator!$BY$4)</f>
        <v>3.0306980282671829E-3</v>
      </c>
      <c r="G29" s="51">
        <f>'Declared Unit Flair325'!G29*(Configurator!$T$4)/(Configurator!$BY$4)</f>
        <v>7.0953418000000007E-5</v>
      </c>
      <c r="H29" s="51">
        <f>'Declared Unit Flair325'!H29*1</f>
        <v>6.3081547000000002E-2</v>
      </c>
      <c r="I29" s="51">
        <f>'Declared Unit Flair325'!I29*1</f>
        <v>1.2014555E-2</v>
      </c>
      <c r="J29" s="16">
        <f>'Declared Unit Flair325'!J29*1</f>
        <v>0</v>
      </c>
      <c r="K29" s="16">
        <f>'Declared Unit Flair325'!K29*1</f>
        <v>0</v>
      </c>
      <c r="L29" s="16">
        <f>'Declared Unit Flair325'!L29*1</f>
        <v>0</v>
      </c>
      <c r="M29" s="51">
        <f>'Declared Unit Flair325'!M29*Configurator!$T$21/Configurator!$BY$21</f>
        <v>0.15400009882075474</v>
      </c>
      <c r="N29" s="16">
        <f>'Declared Unit Flair325'!N29*1</f>
        <v>0</v>
      </c>
      <c r="O29" s="16">
        <f>'Declared Unit Flair325'!O29*(Configurator!$T$3)/(Configurator!$BY$3)</f>
        <v>0</v>
      </c>
      <c r="P29" s="51">
        <f>'Declared Unit Flair325'!P29*(Configurator!$T$3)/(Configurator!$BY$3)</f>
        <v>1.8520428030303028E-4</v>
      </c>
      <c r="Q29" s="51">
        <f>'Declared Unit Flair325'!Q29*(Configurator!$T$3)/(Configurator!$BY$3)</f>
        <v>6.0738051515151512E-4</v>
      </c>
      <c r="R29" s="54">
        <f>'Declared Unit Flair325'!R29*(Configurator!$T$3)/(Configurator!$BY$3)</f>
        <v>9.4496386363636365E-4</v>
      </c>
      <c r="S29" s="10">
        <f t="shared" si="0"/>
        <v>0.44300735467477692</v>
      </c>
      <c r="T29" s="5" t="s">
        <v>146</v>
      </c>
    </row>
    <row r="30" spans="2:20" ht="15.6" thickTop="1" thickBot="1" x14ac:dyDescent="0.35">
      <c r="B30" s="11" t="s">
        <v>123</v>
      </c>
      <c r="C30" s="49">
        <f>'Declared Unit Flair325'!C30*(Configurator!$T$3+Configurator!$T$4)/(Configurator!$BY$3+Configurator!$BY$4)</f>
        <v>0.14136931193610841</v>
      </c>
      <c r="D30" s="50">
        <f>'Declared Unit Flair325'!D30*(Configurator!$T$3+Configurator!$T$4)/(Configurator!$BY$3+Configurator!$BY$4)</f>
        <v>3.5808903505324293E-4</v>
      </c>
      <c r="E30" s="50">
        <f>'Declared Unit Flair325'!E30*(Configurator!$T$3+Configurator!$T$4)/(Configurator!$BY$3+Configurator!$BY$4)</f>
        <v>1.0252461145208131E-2</v>
      </c>
      <c r="F30" s="50">
        <f>'Declared Unit Flair325'!F30*(Configurator!$T$3+Configurator!$T$4)/(Configurator!$BY$3+Configurator!$BY$4)</f>
        <v>1.9769525198451111E-3</v>
      </c>
      <c r="G30" s="50">
        <f>'Declared Unit Flair325'!G30*(Configurator!$T$4)/(Configurator!$BY$4)</f>
        <v>3.3275292000000001E-5</v>
      </c>
      <c r="H30" s="50">
        <f>'Declared Unit Flair325'!H30*1</f>
        <v>5.2670479000000001E-4</v>
      </c>
      <c r="I30" s="50">
        <f>'Declared Unit Flair325'!I30*1</f>
        <v>2.1043362999999999E-2</v>
      </c>
      <c r="J30" s="13">
        <f>'Declared Unit Flair325'!J30*1</f>
        <v>0</v>
      </c>
      <c r="K30" s="13">
        <f>'Declared Unit Flair325'!K30*1</f>
        <v>0</v>
      </c>
      <c r="L30" s="13">
        <f>'Declared Unit Flair325'!L30*1</f>
        <v>0</v>
      </c>
      <c r="M30" s="50">
        <f>'Declared Unit Flair325'!M30*Configurator!$T$21/Configurator!$BY$21</f>
        <v>0.1008726307783019</v>
      </c>
      <c r="N30" s="13">
        <f>'Declared Unit Flair325'!N30*1</f>
        <v>0</v>
      </c>
      <c r="O30" s="13">
        <f>'Declared Unit Flair325'!O30*(Configurator!$T$3)/(Configurator!$BY$3)</f>
        <v>0</v>
      </c>
      <c r="P30" s="50">
        <f>'Declared Unit Flair325'!P30*(Configurator!$T$3)/(Configurator!$BY$3)</f>
        <v>1.208104696969697E-4</v>
      </c>
      <c r="Q30" s="50">
        <f>'Declared Unit Flair325'!Q30*(Configurator!$T$3)/(Configurator!$BY$3)</f>
        <v>1.8688990151515152E-4</v>
      </c>
      <c r="R30" s="53">
        <f>'Declared Unit Flair325'!R30*(Configurator!$T$3)/(Configurator!$BY$3)</f>
        <v>2.9294216666666661E-4</v>
      </c>
      <c r="S30" s="10">
        <f t="shared" si="0"/>
        <v>0.27703343103439559</v>
      </c>
      <c r="T30" s="9" t="s">
        <v>146</v>
      </c>
    </row>
    <row r="31" spans="2:20" ht="25.2" thickTop="1" thickBot="1" x14ac:dyDescent="0.35">
      <c r="B31" s="11" t="s">
        <v>124</v>
      </c>
      <c r="C31" s="51">
        <f>'Declared Unit Flair325'!C31*(Configurator!$T$3+Configurator!$T$4)/(Configurator!$BY$3+Configurator!$BY$4)</f>
        <v>9.1330586050338808E-2</v>
      </c>
      <c r="D31" s="51">
        <f>'Declared Unit Flair325'!D31*(Configurator!$T$3+Configurator!$T$4)/(Configurator!$BY$3+Configurator!$BY$4)</f>
        <v>8.7116015605033886E-8</v>
      </c>
      <c r="E31" s="51">
        <f>'Declared Unit Flair325'!E31*(Configurator!$T$3+Configurator!$T$4)/(Configurator!$BY$3+Configurator!$BY$4)</f>
        <v>5.0683601448209097E-3</v>
      </c>
      <c r="F31" s="51">
        <f>'Declared Unit Flair325'!F31*(Configurator!$T$3+Configurator!$T$4)/(Configurator!$BY$3+Configurator!$BY$4)</f>
        <v>4.8095364188770567E-7</v>
      </c>
      <c r="G31" s="51">
        <f>'Declared Unit Flair325'!G31*(Configurator!$T$4)/(Configurator!$BY$4)</f>
        <v>7.3258712999999999E-8</v>
      </c>
      <c r="H31" s="51">
        <f>'Declared Unit Flair325'!H31*1</f>
        <v>1.0805653E-6</v>
      </c>
      <c r="I31" s="51">
        <f>'Declared Unit Flair325'!I31*1</f>
        <v>4.0348210999999998E-5</v>
      </c>
      <c r="J31" s="16">
        <f>'Declared Unit Flair325'!J31*1</f>
        <v>0</v>
      </c>
      <c r="K31" s="16">
        <f>'Declared Unit Flair325'!K31*1</f>
        <v>0</v>
      </c>
      <c r="L31" s="16">
        <f>'Declared Unit Flair325'!L31*1</f>
        <v>0</v>
      </c>
      <c r="M31" s="51">
        <f>'Declared Unit Flair325'!M31*Configurator!$T$21/Configurator!$BY$21</f>
        <v>7.1394573155660393E-4</v>
      </c>
      <c r="N31" s="16">
        <f>'Declared Unit Flair325'!N31*1</f>
        <v>0</v>
      </c>
      <c r="O31" s="16">
        <f>'Declared Unit Flair325'!O31*(Configurator!$T$3)/(Configurator!$BY$3)</f>
        <v>0</v>
      </c>
      <c r="P31" s="51">
        <f>'Declared Unit Flair325'!P31*(Configurator!$T$3)/(Configurator!$BY$3)</f>
        <v>2.9390810606060601E-8</v>
      </c>
      <c r="Q31" s="51">
        <f>'Declared Unit Flair325'!Q31*(Configurator!$T$3)/(Configurator!$BY$3)</f>
        <v>1.5788030303030303E-6</v>
      </c>
      <c r="R31" s="54">
        <f>'Declared Unit Flair325'!R31*(Configurator!$T$3)/(Configurator!$BY$3)</f>
        <v>1.4898296212121211E-6</v>
      </c>
      <c r="S31" s="10">
        <f t="shared" si="0"/>
        <v>9.7158060054848935E-2</v>
      </c>
      <c r="T31" s="5" t="s">
        <v>146</v>
      </c>
    </row>
    <row r="32" spans="2:20" ht="15.6" thickTop="1" thickBot="1" x14ac:dyDescent="0.35">
      <c r="B32" s="11" t="s">
        <v>125</v>
      </c>
      <c r="C32" s="52">
        <f>'Declared Unit Flair325'!C32*(Configurator!$T$3+Configurator!$T$4)/(Configurator!$BY$3+Configurator!$BY$4)</f>
        <v>3014.0689581026136</v>
      </c>
      <c r="D32" s="52">
        <f>'Declared Unit Flair325'!D32*(Configurator!$T$3+Configurator!$T$4)/(Configurator!$BY$3+Configurator!$BY$4)</f>
        <v>17.041949716495647</v>
      </c>
      <c r="E32" s="52">
        <f>'Declared Unit Flair325'!E32*(Configurator!$T$3+Configurator!$T$4)/(Configurator!$BY$3+Configurator!$BY$4)</f>
        <v>509.82604512778312</v>
      </c>
      <c r="F32" s="52">
        <f>'Declared Unit Flair325'!F32*(Configurator!$T$3+Configurator!$T$4)/(Configurator!$BY$3+Configurator!$BY$4)</f>
        <v>94.085888538877043</v>
      </c>
      <c r="G32" s="52">
        <f>'Declared Unit Flair325'!G32*(Configurator!$T$4)/(Configurator!$BY$4)</f>
        <v>-39.348396099999995</v>
      </c>
      <c r="H32" s="52">
        <f>'Declared Unit Flair325'!H32*1</f>
        <v>12.533864699999999</v>
      </c>
      <c r="I32" s="52">
        <f>'Declared Unit Flair325'!I32*1</f>
        <v>536.67244900000003</v>
      </c>
      <c r="J32" s="18">
        <f>'Declared Unit Flair325'!J32*1</f>
        <v>0</v>
      </c>
      <c r="K32" s="18">
        <f>'Declared Unit Flair325'!K32*1</f>
        <v>0</v>
      </c>
      <c r="L32" s="18">
        <f>'Declared Unit Flair325'!L32*1</f>
        <v>0</v>
      </c>
      <c r="M32" s="52">
        <f>'Declared Unit Flair325'!M32*Configurator!$T$21/Configurator!$BY$21</f>
        <v>59835.809107075467</v>
      </c>
      <c r="N32" s="18">
        <f>'Declared Unit Flair325'!N32*1</f>
        <v>0</v>
      </c>
      <c r="O32" s="18">
        <f>'Declared Unit Flair325'!O32*(Configurator!$T$3)/(Configurator!$BY$3)</f>
        <v>0</v>
      </c>
      <c r="P32" s="52">
        <f>'Declared Unit Flair325'!P32*(Configurator!$T$3)/(Configurator!$BY$3)</f>
        <v>5.7495363666666668</v>
      </c>
      <c r="Q32" s="52">
        <f>'Declared Unit Flair325'!Q32*(Configurator!$T$3)/(Configurator!$BY$3)</f>
        <v>-129.81699059848484</v>
      </c>
      <c r="R32" s="55">
        <f>'Declared Unit Flair325'!R32*(Configurator!$T$3)/(Configurator!$BY$3)</f>
        <v>2.0273598212121211</v>
      </c>
      <c r="S32" s="10">
        <f t="shared" si="0"/>
        <v>63858.649771750635</v>
      </c>
      <c r="T32" s="7" t="s">
        <v>146</v>
      </c>
    </row>
    <row r="33" spans="2:20" ht="15.6" thickTop="1" thickBot="1" x14ac:dyDescent="0.35">
      <c r="B33" s="11" t="s">
        <v>126</v>
      </c>
      <c r="C33" s="51">
        <f>'Declared Unit Flair325'!C33*(Configurator!$T$3+Configurator!$T$4)/(Configurator!$BY$3+Configurator!$BY$4)</f>
        <v>2.0349007989351402</v>
      </c>
      <c r="D33" s="51">
        <f>'Declared Unit Flair325'!D33*(Configurator!$T$3+Configurator!$T$4)/(Configurator!$BY$3+Configurator!$BY$4)</f>
        <v>2.3709836500484026E-5</v>
      </c>
      <c r="E33" s="51">
        <f>'Declared Unit Flair325'!E33*(Configurator!$T$3+Configurator!$T$4)/(Configurator!$BY$3+Configurator!$BY$4)</f>
        <v>0.26213331371732818</v>
      </c>
      <c r="F33" s="51">
        <f>'Declared Unit Flair325'!F33*(Configurator!$T$3+Configurator!$T$4)/(Configurator!$BY$3+Configurator!$BY$4)</f>
        <v>1.3089822586640851E-4</v>
      </c>
      <c r="G33" s="51">
        <f>'Declared Unit Flair325'!G33*(Configurator!$T$4)/(Configurator!$BY$4)</f>
        <v>4.4369582E-4</v>
      </c>
      <c r="H33" s="51">
        <f>'Declared Unit Flair325'!H33*1</f>
        <v>-4.5801845999999999</v>
      </c>
      <c r="I33" s="51">
        <f>'Declared Unit Flair325'!I33*1</f>
        <v>0.36429815999999998</v>
      </c>
      <c r="J33" s="16">
        <f>'Declared Unit Flair325'!J33*1</f>
        <v>0</v>
      </c>
      <c r="K33" s="16">
        <f>'Declared Unit Flair325'!K33*1</f>
        <v>0</v>
      </c>
      <c r="L33" s="16">
        <f>'Declared Unit Flair325'!L33*1</f>
        <v>0</v>
      </c>
      <c r="M33" s="51">
        <f>'Declared Unit Flair325'!M33*Configurator!$T$21/Configurator!$BY$21</f>
        <v>15.525482391509437</v>
      </c>
      <c r="N33" s="16">
        <f>'Declared Unit Flair325'!N33*1</f>
        <v>0</v>
      </c>
      <c r="O33" s="16">
        <f>'Declared Unit Flair325'!O33*(Configurator!$T$3)/(Configurator!$BY$3)</f>
        <v>0</v>
      </c>
      <c r="P33" s="51">
        <f>'Declared Unit Flair325'!P33*(Configurator!$T$3)/(Configurator!$BY$3)</f>
        <v>7.9991181818181821E-6</v>
      </c>
      <c r="Q33" s="51">
        <f>'Declared Unit Flair325'!Q33*(Configurator!$T$3)/(Configurator!$BY$3)</f>
        <v>5.0876335606060601E-3</v>
      </c>
      <c r="R33" s="54">
        <f>'Declared Unit Flair325'!R33*(Configurator!$T$3)/(Configurator!$BY$3)</f>
        <v>1.0886915151515151E-3</v>
      </c>
      <c r="S33" s="10">
        <f t="shared" si="0"/>
        <v>13.613412692238212</v>
      </c>
      <c r="T33" s="5" t="s">
        <v>146</v>
      </c>
    </row>
    <row r="34" spans="2:20" ht="75" customHeight="1" thickTop="1" thickBot="1" x14ac:dyDescent="0.35">
      <c r="B34" s="80" t="s">
        <v>119</v>
      </c>
      <c r="C34" s="77" t="s">
        <v>114</v>
      </c>
      <c r="D34" s="78"/>
      <c r="E34" s="79"/>
      <c r="F34" s="1" t="s">
        <v>0</v>
      </c>
      <c r="G34" s="1" t="s">
        <v>1</v>
      </c>
      <c r="H34" s="77" t="s">
        <v>115</v>
      </c>
      <c r="I34" s="78"/>
      <c r="J34" s="78"/>
      <c r="K34" s="78"/>
      <c r="L34" s="78"/>
      <c r="M34" s="78"/>
      <c r="N34" s="79"/>
      <c r="O34" s="77" t="s">
        <v>116</v>
      </c>
      <c r="P34" s="78"/>
      <c r="Q34" s="78"/>
      <c r="R34" s="79"/>
      <c r="S34" s="73" t="s">
        <v>117</v>
      </c>
      <c r="T34" s="1" t="s">
        <v>118</v>
      </c>
    </row>
    <row r="35" spans="2:20" ht="15.6" thickTop="1" thickBot="1" x14ac:dyDescent="0.35">
      <c r="B35" s="80"/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74"/>
      <c r="T35" s="2" t="s">
        <v>18</v>
      </c>
    </row>
    <row r="36" spans="2:20" ht="15.6" thickTop="1" thickBot="1" x14ac:dyDescent="0.35">
      <c r="B36" s="11" t="s">
        <v>127</v>
      </c>
      <c r="C36" s="51">
        <f>'Declared Unit Flair325'!C36*(Configurator!$T$3+Configurator!$T$4)/(Configurator!$BY$3+Configurator!$BY$4)</f>
        <v>2440.7674989351403</v>
      </c>
      <c r="D36" s="51">
        <f>'Declared Unit Flair325'!D36*(Configurator!$T$3+Configurator!$T$4)/(Configurator!$BY$3+Configurator!$BY$4)</f>
        <v>16.981275990319457</v>
      </c>
      <c r="E36" s="51">
        <f>'Declared Unit Flair325'!E36*(Configurator!$T$3+Configurator!$T$4)/(Configurator!$BY$3+Configurator!$BY$4)</f>
        <v>410.13721637947725</v>
      </c>
      <c r="F36" s="51">
        <f>'Declared Unit Flair325'!F36*(Configurator!$T$3+Configurator!$T$4)/(Configurator!$BY$3+Configurator!$BY$4)</f>
        <v>93.75091649564375</v>
      </c>
      <c r="G36" s="51">
        <f>'Declared Unit Flair325'!G36*(Configurator!$T$4)/(Configurator!$BY$4)</f>
        <v>0.69667206000000004</v>
      </c>
      <c r="H36" s="51">
        <f>'Declared Unit Flair325'!H36*1</f>
        <v>6.0211414999999997</v>
      </c>
      <c r="I36" s="51">
        <f>'Declared Unit Flair325'!I36*1</f>
        <v>476.68574000000001</v>
      </c>
      <c r="J36" s="20">
        <f>'Declared Unit Flair325'!J36*1</f>
        <v>0</v>
      </c>
      <c r="K36" s="20">
        <f>'Declared Unit Flair325'!K36*1</f>
        <v>0</v>
      </c>
      <c r="L36" s="20">
        <f>'Declared Unit Flair325'!L36*1</f>
        <v>0</v>
      </c>
      <c r="M36" s="51">
        <f>'Declared Unit Flair325'!M36*Configurator!$T$21/Configurator!$BY$21</f>
        <v>4566.473954716982</v>
      </c>
      <c r="N36" s="20">
        <f>'Declared Unit Flair325'!N36*1</f>
        <v>0</v>
      </c>
      <c r="O36" s="20">
        <f>'Declared Unit Flair325'!O36*(Configurator!$T$3)/(Configurator!$BY$3)</f>
        <v>0</v>
      </c>
      <c r="P36" s="51">
        <f>'Declared Unit Flair325'!P36*(Configurator!$T$3)/(Configurator!$BY$3)</f>
        <v>5.7290666666666663</v>
      </c>
      <c r="Q36" s="51">
        <f>'Declared Unit Flair325'!Q36*(Configurator!$T$3)/(Configurator!$BY$3)</f>
        <v>4.4902333333333324</v>
      </c>
      <c r="R36" s="51">
        <f>'Declared Unit Flair325'!R36*(Configurator!$T$3)/(Configurator!$BY$3)</f>
        <v>1.9436332575757573</v>
      </c>
      <c r="S36" s="10">
        <f>SUM(C36:R36)</f>
        <v>8023.6773493351375</v>
      </c>
      <c r="T36" s="8" t="s">
        <v>146</v>
      </c>
    </row>
    <row r="37" spans="2:20" ht="15.6" thickTop="1" thickBot="1" x14ac:dyDescent="0.35">
      <c r="B37" s="11" t="s">
        <v>128</v>
      </c>
      <c r="C37" s="51">
        <f>'Declared Unit Flair325'!C37*(Configurator!$T$3+Configurator!$T$4)/(Configurator!$BY$3+Configurator!$BY$4)</f>
        <v>99.385536650532416</v>
      </c>
      <c r="D37" s="51">
        <f>'Declared Unit Flair325'!D37*(Configurator!$T$3+Configurator!$T$4)/(Configurator!$BY$3+Configurator!$BY$4)</f>
        <v>0.34445409978702801</v>
      </c>
      <c r="E37" s="51">
        <f>'Declared Unit Flair325'!E37*(Configurator!$T$3+Configurator!$T$4)/(Configurator!$BY$3+Configurator!$BY$4)</f>
        <v>13.167202443368831</v>
      </c>
      <c r="F37" s="51">
        <f>'Declared Unit Flair325'!F37*(Configurator!$T$3+Configurator!$T$4)/(Configurator!$BY$3+Configurator!$BY$4)</f>
        <v>1.9016761992255566</v>
      </c>
      <c r="G37" s="51">
        <f>'Declared Unit Flair325'!G37*(Configurator!$T$4)/(Configurator!$BY$4)</f>
        <v>2.9423216999999998E-2</v>
      </c>
      <c r="H37" s="51">
        <f>'Declared Unit Flair325'!H37*1</f>
        <v>21.867740000000001</v>
      </c>
      <c r="I37" s="51">
        <f>'Declared Unit Flair325'!I37*1</f>
        <v>5.0489157000000002</v>
      </c>
      <c r="J37" s="16">
        <f>'Declared Unit Flair325'!J37*1</f>
        <v>0</v>
      </c>
      <c r="K37" s="16">
        <f>'Declared Unit Flair325'!K37*1</f>
        <v>0</v>
      </c>
      <c r="L37" s="16">
        <f>'Declared Unit Flair325'!L37*1</f>
        <v>0</v>
      </c>
      <c r="M37" s="51">
        <f>'Declared Unit Flair325'!M37*Configurator!$T$21/Configurator!$BY$21</f>
        <v>55.872502768867932</v>
      </c>
      <c r="N37" s="16">
        <f>'Declared Unit Flair325'!N37*1</f>
        <v>0</v>
      </c>
      <c r="O37" s="16">
        <f>'Declared Unit Flair325'!O37*(Configurator!$T$3)/(Configurator!$BY$3)</f>
        <v>0</v>
      </c>
      <c r="P37" s="51">
        <f>'Declared Unit Flair325'!P37*(Configurator!$T$3)/(Configurator!$BY$3)</f>
        <v>0.11621037878787879</v>
      </c>
      <c r="Q37" s="51">
        <f>'Declared Unit Flair325'!Q37*(Configurator!$T$3)/(Configurator!$BY$3)</f>
        <v>2.1945349242424239</v>
      </c>
      <c r="R37" s="51">
        <f>'Declared Unit Flair325'!R37*(Configurator!$T$3)/(Configurator!$BY$3)</f>
        <v>1.343979318181818</v>
      </c>
      <c r="S37" s="10">
        <f t="shared" ref="S37:S54" si="1">SUM(C37:R37)</f>
        <v>201.27217569999394</v>
      </c>
      <c r="T37" s="5" t="s">
        <v>146</v>
      </c>
    </row>
    <row r="38" spans="2:20" ht="15.6" thickTop="1" thickBot="1" x14ac:dyDescent="0.35">
      <c r="B38" s="11" t="s">
        <v>129</v>
      </c>
      <c r="C38" s="51">
        <f>'Declared Unit Flair325'!C38*(Configurator!$T$3+Configurator!$T$4)/(Configurator!$BY$3+Configurator!$BY$4)</f>
        <v>48883.825786060013</v>
      </c>
      <c r="D38" s="51">
        <f>'Declared Unit Flair325'!D38*(Configurator!$T$3+Configurator!$T$4)/(Configurator!$BY$3+Configurator!$BY$4)</f>
        <v>81.9200069215876</v>
      </c>
      <c r="E38" s="51">
        <f>'Declared Unit Flair325'!E38*(Configurator!$T$3+Configurator!$T$4)/(Configurator!$BY$3+Configurator!$BY$4)</f>
        <v>3755.2937941916744</v>
      </c>
      <c r="F38" s="51">
        <f>'Declared Unit Flair325'!F38*(Configurator!$T$3+Configurator!$T$4)/(Configurator!$BY$3+Configurator!$BY$4)</f>
        <v>452.26731180058079</v>
      </c>
      <c r="G38" s="51">
        <f>'Declared Unit Flair325'!G38*(Configurator!$T$4)/(Configurator!$BY$4)</f>
        <v>4.1030759000000003</v>
      </c>
      <c r="H38" s="51">
        <f>'Declared Unit Flair325'!H38*1</f>
        <v>135.59851</v>
      </c>
      <c r="I38" s="51">
        <f>'Declared Unit Flair325'!I38*1</f>
        <v>1707.8973000000001</v>
      </c>
      <c r="J38" s="20">
        <f>'Declared Unit Flair325'!J38*1</f>
        <v>0</v>
      </c>
      <c r="K38" s="20">
        <f>'Declared Unit Flair325'!K38*1</f>
        <v>0</v>
      </c>
      <c r="L38" s="20">
        <f>'Declared Unit Flair325'!L38*1</f>
        <v>0</v>
      </c>
      <c r="M38" s="51">
        <f>'Declared Unit Flair325'!M38*Configurator!$T$21/Configurator!$BY$21</f>
        <v>19355.859962264152</v>
      </c>
      <c r="N38" s="20">
        <f>'Declared Unit Flair325'!N38*1</f>
        <v>0</v>
      </c>
      <c r="O38" s="20">
        <f>'Declared Unit Flair325'!O38*(Configurator!$T$3)/(Configurator!$BY$3)</f>
        <v>0</v>
      </c>
      <c r="P38" s="51">
        <f>'Declared Unit Flair325'!P38*(Configurator!$T$3)/(Configurator!$BY$3)</f>
        <v>27.637804545454543</v>
      </c>
      <c r="Q38" s="51">
        <f>'Declared Unit Flair325'!Q38*(Configurator!$T$3)/(Configurator!$BY$3)</f>
        <v>95.321795454545452</v>
      </c>
      <c r="R38" s="51">
        <f>'Declared Unit Flair325'!R38*(Configurator!$T$3)/(Configurator!$BY$3)</f>
        <v>50.962026515151507</v>
      </c>
      <c r="S38" s="10">
        <f t="shared" si="1"/>
        <v>74550.687373653142</v>
      </c>
      <c r="T38" s="8" t="s">
        <v>146</v>
      </c>
    </row>
    <row r="39" spans="2:20" ht="15.6" thickTop="1" thickBot="1" x14ac:dyDescent="0.35">
      <c r="B39" s="11" t="s">
        <v>130</v>
      </c>
      <c r="C39" s="51">
        <f>'Declared Unit Flair325'!C39*(Configurator!$T$3+Configurator!$T$4)/(Configurator!$BY$3+Configurator!$BY$4)</f>
        <v>221.28770282671826</v>
      </c>
      <c r="D39" s="51">
        <f>'Declared Unit Flair325'!D39*(Configurator!$T$3+Configurator!$T$4)/(Configurator!$BY$3+Configurator!$BY$4)</f>
        <v>2.3808340890609875E-2</v>
      </c>
      <c r="E39" s="51">
        <f>'Declared Unit Flair325'!E39*(Configurator!$T$3+Configurator!$T$4)/(Configurator!$BY$3+Configurator!$BY$4)</f>
        <v>20.196704779283639</v>
      </c>
      <c r="F39" s="51">
        <f>'Declared Unit Flair325'!F39*(Configurator!$T$3+Configurator!$T$4)/(Configurator!$BY$3+Configurator!$BY$4)</f>
        <v>0.1314420529138432</v>
      </c>
      <c r="G39" s="51">
        <f>'Declared Unit Flair325'!G39*(Configurator!$T$4)/(Configurator!$BY$4)</f>
        <v>3.9608516000000003E-2</v>
      </c>
      <c r="H39" s="51">
        <f>'Declared Unit Flair325'!H39*1</f>
        <v>1.9203967</v>
      </c>
      <c r="I39" s="51">
        <f>'Declared Unit Flair325'!I39*1</f>
        <v>17.794409000000002</v>
      </c>
      <c r="J39" s="16">
        <f>'Declared Unit Flair325'!J39*1</f>
        <v>0</v>
      </c>
      <c r="K39" s="16">
        <f>'Declared Unit Flair325'!K39*1</f>
        <v>0</v>
      </c>
      <c r="L39" s="16">
        <f>'Declared Unit Flair325'!L39*1</f>
        <v>0</v>
      </c>
      <c r="M39" s="51">
        <f>'Declared Unit Flair325'!M39*Configurator!$T$21/Configurator!$BY$21</f>
        <v>4036.0413523584916</v>
      </c>
      <c r="N39" s="16">
        <f>'Declared Unit Flair325'!N39*1</f>
        <v>0</v>
      </c>
      <c r="O39" s="16">
        <f>'Declared Unit Flair325'!O39*(Configurator!$T$3)/(Configurator!$BY$3)</f>
        <v>0</v>
      </c>
      <c r="P39" s="51">
        <f>'Declared Unit Flair325'!P39*(Configurator!$T$3)/(Configurator!$BY$3)</f>
        <v>8.0323515151515135E-3</v>
      </c>
      <c r="Q39" s="51">
        <f>'Declared Unit Flair325'!Q39*(Configurator!$T$3)/(Configurator!$BY$3)</f>
        <v>0.69074425000000006</v>
      </c>
      <c r="R39" s="51">
        <f>'Declared Unit Flair325'!R39*(Configurator!$T$3)/(Configurator!$BY$3)</f>
        <v>3.8019215151515157E-2</v>
      </c>
      <c r="S39" s="10">
        <f t="shared" si="1"/>
        <v>4298.172220390964</v>
      </c>
      <c r="T39" s="5" t="s">
        <v>146</v>
      </c>
    </row>
    <row r="40" spans="2:20" ht="15.6" thickTop="1" thickBot="1" x14ac:dyDescent="0.35">
      <c r="B40" s="11" t="s">
        <v>131</v>
      </c>
      <c r="C40" s="51">
        <f>'Declared Unit Flair325'!C40*(Configurator!$T$3+Configurator!$T$4)/(Configurator!$BY$3+Configurator!$BY$4)</f>
        <v>0</v>
      </c>
      <c r="D40" s="51">
        <f>'Declared Unit Flair325'!D40*(Configurator!$T$3+Configurator!$T$4)/(Configurator!$BY$3+Configurator!$BY$4)</f>
        <v>0</v>
      </c>
      <c r="E40" s="51">
        <f>'Declared Unit Flair325'!E40*(Configurator!$T$3+Configurator!$T$4)/(Configurator!$BY$3+Configurator!$BY$4)</f>
        <v>32.470741045498549</v>
      </c>
      <c r="F40" s="51">
        <f>'Declared Unit Flair325'!F40*(Configurator!$T$3+Configurator!$T$4)/(Configurator!$BY$3+Configurator!$BY$4)</f>
        <v>0</v>
      </c>
      <c r="G40" s="51">
        <f>'Declared Unit Flair325'!G40*(Configurator!$T$4)/(Configurator!$BY$4)</f>
        <v>-40.619235000000003</v>
      </c>
      <c r="H40" s="51">
        <f>'Declared Unit Flair325'!H40*1</f>
        <v>0</v>
      </c>
      <c r="I40" s="51">
        <f>'Declared Unit Flair325'!I40*1</f>
        <v>0</v>
      </c>
      <c r="J40" s="20">
        <f>'Declared Unit Flair325'!J40*1</f>
        <v>0</v>
      </c>
      <c r="K40" s="20">
        <f>'Declared Unit Flair325'!K40*1</f>
        <v>0</v>
      </c>
      <c r="L40" s="20">
        <f>'Declared Unit Flair325'!L40*1</f>
        <v>0</v>
      </c>
      <c r="M40" s="51">
        <f>'Declared Unit Flair325'!M40*Configurator!$T$21/Configurator!$BY$21</f>
        <v>0</v>
      </c>
      <c r="N40" s="20">
        <f>'Declared Unit Flair325'!N40*1</f>
        <v>0</v>
      </c>
      <c r="O40" s="20">
        <f>'Declared Unit Flair325'!O40*(Configurator!$T$3)/(Configurator!$BY$3)</f>
        <v>0</v>
      </c>
      <c r="P40" s="51">
        <f>'Declared Unit Flair325'!P40*(Configurator!$T$3)/(Configurator!$BY$3)</f>
        <v>0</v>
      </c>
      <c r="Q40" s="51">
        <f>'Declared Unit Flair325'!Q40*(Configurator!$T$3)/(Configurator!$BY$3)</f>
        <v>0</v>
      </c>
      <c r="R40" s="51">
        <f>'Declared Unit Flair325'!R40*(Configurator!$T$3)/(Configurator!$BY$3)</f>
        <v>0</v>
      </c>
      <c r="S40" s="10">
        <f t="shared" si="1"/>
        <v>-8.1484939545014541</v>
      </c>
      <c r="T40" s="8" t="s">
        <v>146</v>
      </c>
    </row>
    <row r="41" spans="2:20" ht="15.6" thickTop="1" thickBot="1" x14ac:dyDescent="0.35">
      <c r="B41" s="11" t="s">
        <v>132</v>
      </c>
      <c r="C41" s="51">
        <f>'Declared Unit Flair325'!C41*(Configurator!$T$3+Configurator!$T$4)/(Configurator!$BY$3+Configurator!$BY$4)</f>
        <v>221.28770282671826</v>
      </c>
      <c r="D41" s="51">
        <f>'Declared Unit Flair325'!D41*(Configurator!$T$3+Configurator!$T$4)/(Configurator!$BY$3+Configurator!$BY$4)</f>
        <v>2.3808340890609875E-2</v>
      </c>
      <c r="E41" s="51">
        <f>'Declared Unit Flair325'!E41*(Configurator!$T$3+Configurator!$T$4)/(Configurator!$BY$3+Configurator!$BY$4)</f>
        <v>52.667445824782185</v>
      </c>
      <c r="F41" s="51">
        <f>'Declared Unit Flair325'!F41*(Configurator!$T$3+Configurator!$T$4)/(Configurator!$BY$3+Configurator!$BY$4)</f>
        <v>0.1314420529138432</v>
      </c>
      <c r="G41" s="51">
        <f>'Declared Unit Flair325'!G41*(Configurator!$T$4)/(Configurator!$BY$4)</f>
        <v>-40.579625999999998</v>
      </c>
      <c r="H41" s="51">
        <f>'Declared Unit Flair325'!H41*1</f>
        <v>1.9203967</v>
      </c>
      <c r="I41" s="51">
        <f>'Declared Unit Flair325'!I41*1</f>
        <v>17.794409000000002</v>
      </c>
      <c r="J41" s="16">
        <f>'Declared Unit Flair325'!J41*1</f>
        <v>0</v>
      </c>
      <c r="K41" s="16">
        <f>'Declared Unit Flair325'!K41*1</f>
        <v>0</v>
      </c>
      <c r="L41" s="16">
        <f>'Declared Unit Flair325'!L41*1</f>
        <v>0</v>
      </c>
      <c r="M41" s="51">
        <f>'Declared Unit Flair325'!M41*Configurator!$T$21/Configurator!$BY$21</f>
        <v>4036.0413523584916</v>
      </c>
      <c r="N41" s="16">
        <f>'Declared Unit Flair325'!N41*1</f>
        <v>0</v>
      </c>
      <c r="O41" s="16">
        <f>'Declared Unit Flair325'!O41*(Configurator!$T$3)/(Configurator!$BY$3)</f>
        <v>0</v>
      </c>
      <c r="P41" s="51">
        <f>'Declared Unit Flair325'!P41*(Configurator!$T$3)/(Configurator!$BY$3)</f>
        <v>8.0323515151515135E-3</v>
      </c>
      <c r="Q41" s="51">
        <f>'Declared Unit Flair325'!Q41*(Configurator!$T$3)/(Configurator!$BY$3)</f>
        <v>0.69074425000000006</v>
      </c>
      <c r="R41" s="51">
        <f>'Declared Unit Flair325'!R41*(Configurator!$T$3)/(Configurator!$BY$3)</f>
        <v>3.8019215151515157E-2</v>
      </c>
      <c r="S41" s="10">
        <f t="shared" si="1"/>
        <v>4290.0237269204627</v>
      </c>
      <c r="T41" s="5" t="s">
        <v>146</v>
      </c>
    </row>
    <row r="42" spans="2:20" ht="15.6" thickTop="1" thickBot="1" x14ac:dyDescent="0.35">
      <c r="B42" s="11" t="s">
        <v>133</v>
      </c>
      <c r="C42" s="51">
        <f>'Declared Unit Flair325'!C42*(Configurator!$T$3+Configurator!$T$4)/(Configurator!$BY$3+Configurator!$BY$4)</f>
        <v>2354.9770646660209</v>
      </c>
      <c r="D42" s="51">
        <f>'Declared Unit Flair325'!D42*(Configurator!$T$3+Configurator!$T$4)/(Configurator!$BY$3+Configurator!$BY$4)</f>
        <v>17.018263890609873</v>
      </c>
      <c r="E42" s="51">
        <f>'Declared Unit Flair325'!E42*(Configurator!$T$3+Configurator!$T$4)/(Configurator!$BY$3+Configurator!$BY$4)</f>
        <v>432.50442412391095</v>
      </c>
      <c r="F42" s="51">
        <f>'Declared Unit Flair325'!F42*(Configurator!$T$3+Configurator!$T$4)/(Configurator!$BY$3+Configurator!$BY$4)</f>
        <v>93.955121093901255</v>
      </c>
      <c r="G42" s="51">
        <f>'Declared Unit Flair325'!G42*(Configurator!$T$4)/(Configurator!$BY$4)</f>
        <v>1.2312746000000001</v>
      </c>
      <c r="H42" s="51">
        <f>'Declared Unit Flair325'!H42*1</f>
        <v>10.618152</v>
      </c>
      <c r="I42" s="51">
        <f>'Declared Unit Flair325'!I42*1</f>
        <v>413.38425999999998</v>
      </c>
      <c r="J42" s="20">
        <f>'Declared Unit Flair325'!J42*1</f>
        <v>0</v>
      </c>
      <c r="K42" s="20">
        <f>'Declared Unit Flair325'!K42*1</f>
        <v>0</v>
      </c>
      <c r="L42" s="20">
        <f>'Declared Unit Flair325'!L42*1</f>
        <v>0</v>
      </c>
      <c r="M42" s="51">
        <f>'Declared Unit Flair325'!M42*Configurator!$T$21/Configurator!$BY$21</f>
        <v>55802.15909433963</v>
      </c>
      <c r="N42" s="20">
        <f>'Declared Unit Flair325'!N42*1</f>
        <v>0</v>
      </c>
      <c r="O42" s="20">
        <f>'Declared Unit Flair325'!O42*(Configurator!$T$3)/(Configurator!$BY$3)</f>
        <v>0</v>
      </c>
      <c r="P42" s="51">
        <f>'Declared Unit Flair325'!P42*(Configurator!$T$3)/(Configurator!$BY$3)</f>
        <v>5.7415455303030303</v>
      </c>
      <c r="Q42" s="51">
        <f>'Declared Unit Flair325'!Q42*(Configurator!$T$3)/(Configurator!$BY$3)</f>
        <v>9.3373689393939383</v>
      </c>
      <c r="R42" s="51">
        <f>'Declared Unit Flair325'!R42*(Configurator!$T$3)/(Configurator!$BY$3)</f>
        <v>1.9897295454545456</v>
      </c>
      <c r="S42" s="10">
        <f t="shared" si="1"/>
        <v>59142.916298729229</v>
      </c>
      <c r="T42" s="8" t="s">
        <v>146</v>
      </c>
    </row>
    <row r="43" spans="2:20" ht="15.6" thickTop="1" thickBot="1" x14ac:dyDescent="0.35">
      <c r="B43" s="11" t="s">
        <v>134</v>
      </c>
      <c r="C43" s="51">
        <f>'Declared Unit Flair325'!C43*(Configurator!$T$3+Configurator!$T$4)/(Configurator!$BY$3+Configurator!$BY$4)</f>
        <v>439.38708447241044</v>
      </c>
      <c r="D43" s="51">
        <f>'Declared Unit Flair325'!D43*(Configurator!$T$3+Configurator!$T$4)/(Configurator!$BY$3+Configurator!$BY$4)</f>
        <v>0</v>
      </c>
      <c r="E43" s="51">
        <f>'Declared Unit Flair325'!E43*(Configurator!$T$3+Configurator!$T$4)/(Configurator!$BY$3+Configurator!$BY$4)</f>
        <v>24.914481569215877</v>
      </c>
      <c r="F43" s="51">
        <f>'Declared Unit Flair325'!F43*(Configurator!$T$3+Configurator!$T$4)/(Configurator!$BY$3+Configurator!$BY$4)</f>
        <v>0</v>
      </c>
      <c r="G43" s="51">
        <f>'Declared Unit Flair325'!G43*(Configurator!$T$4)/(Configurator!$BY$4)</f>
        <v>0</v>
      </c>
      <c r="H43" s="51">
        <f>'Declared Unit Flair325'!H43*1</f>
        <v>0</v>
      </c>
      <c r="I43" s="51">
        <f>'Declared Unit Flair325'!I43*1</f>
        <v>105.6</v>
      </c>
      <c r="J43" s="16">
        <f>'Declared Unit Flair325'!J43*1</f>
        <v>0</v>
      </c>
      <c r="K43" s="16">
        <f>'Declared Unit Flair325'!K43*1</f>
        <v>0</v>
      </c>
      <c r="L43" s="16">
        <f>'Declared Unit Flair325'!L43*1</f>
        <v>0</v>
      </c>
      <c r="M43" s="51">
        <f>'Declared Unit Flair325'!M43*Configurator!$T$21/Configurator!$BY$21</f>
        <v>0</v>
      </c>
      <c r="N43" s="16">
        <f>'Declared Unit Flair325'!N43*1</f>
        <v>0</v>
      </c>
      <c r="O43" s="16">
        <f>'Declared Unit Flair325'!O43*(Configurator!$T$3)/(Configurator!$BY$3)</f>
        <v>0</v>
      </c>
      <c r="P43" s="51">
        <f>'Declared Unit Flair325'!P43*(Configurator!$T$3)/(Configurator!$BY$3)</f>
        <v>0</v>
      </c>
      <c r="Q43" s="51">
        <f>'Declared Unit Flair325'!Q43*(Configurator!$T$3)/(Configurator!$BY$3)</f>
        <v>-139.84128787878788</v>
      </c>
      <c r="R43" s="51">
        <f>'Declared Unit Flair325'!R43*(Configurator!$T$3)/(Configurator!$BY$3)</f>
        <v>0</v>
      </c>
      <c r="S43" s="10">
        <f t="shared" si="1"/>
        <v>430.06027816283847</v>
      </c>
      <c r="T43" s="5" t="s">
        <v>146</v>
      </c>
    </row>
    <row r="44" spans="2:20" ht="15.6" thickTop="1" thickBot="1" x14ac:dyDescent="0.35">
      <c r="B44" s="11" t="s">
        <v>135</v>
      </c>
      <c r="C44" s="51">
        <f>'Declared Unit Flair325'!C44*(Configurator!$T$3+Configurator!$T$4)/(Configurator!$BY$3+Configurator!$BY$4)</f>
        <v>2792.7812552758955</v>
      </c>
      <c r="D44" s="51">
        <f>'Declared Unit Flair325'!D44*(Configurator!$T$3+Configurator!$T$4)/(Configurator!$BY$3+Configurator!$BY$4)</f>
        <v>17.018141375605037</v>
      </c>
      <c r="E44" s="51">
        <f>'Declared Unit Flair325'!E44*(Configurator!$T$3+Configurator!$T$4)/(Configurator!$BY$3+Configurator!$BY$4)</f>
        <v>457.15859930300093</v>
      </c>
      <c r="F44" s="51">
        <f>'Declared Unit Flair325'!F44*(Configurator!$T$3+Configurator!$T$4)/(Configurator!$BY$3+Configurator!$BY$4)</f>
        <v>93.954446485963203</v>
      </c>
      <c r="G44" s="51">
        <f>'Declared Unit Flair325'!G44*(Configurator!$T$4)/(Configurator!$BY$4)</f>
        <v>1.2312299</v>
      </c>
      <c r="H44" s="51">
        <f>'Declared Unit Flair325'!H44*1</f>
        <v>10.613467999999999</v>
      </c>
      <c r="I44" s="51">
        <f>'Declared Unit Flair325'!I44*1</f>
        <v>518.87804000000006</v>
      </c>
      <c r="J44" s="20">
        <f>'Declared Unit Flair325'!J44*1</f>
        <v>0</v>
      </c>
      <c r="K44" s="20">
        <f>'Declared Unit Flair325'!K44*1</f>
        <v>0</v>
      </c>
      <c r="L44" s="20">
        <f>'Declared Unit Flair325'!L44*1</f>
        <v>0</v>
      </c>
      <c r="M44" s="51">
        <f>'Declared Unit Flair325'!M44*Configurator!$T$21/Configurator!$BY$21</f>
        <v>55799.767754716988</v>
      </c>
      <c r="N44" s="20">
        <f>'Declared Unit Flair325'!N44*1</f>
        <v>0</v>
      </c>
      <c r="O44" s="20">
        <f>'Declared Unit Flair325'!O44*(Configurator!$T$3)/(Configurator!$BY$3)</f>
        <v>0</v>
      </c>
      <c r="P44" s="51">
        <f>'Declared Unit Flair325'!P44*(Configurator!$T$3)/(Configurator!$BY$3)</f>
        <v>5.7415040151515147</v>
      </c>
      <c r="Q44" s="51">
        <f>'Declared Unit Flair325'!Q44*(Configurator!$T$3)/(Configurator!$BY$3)</f>
        <v>-130.50773484848483</v>
      </c>
      <c r="R44" s="51">
        <f>'Declared Unit Flair325'!R44*(Configurator!$T$3)/(Configurator!$BY$3)</f>
        <v>1.989340606060606</v>
      </c>
      <c r="S44" s="10">
        <f t="shared" si="1"/>
        <v>59568.626044830176</v>
      </c>
      <c r="T44" s="8" t="s">
        <v>146</v>
      </c>
    </row>
    <row r="45" spans="2:20" ht="15.6" thickTop="1" thickBot="1" x14ac:dyDescent="0.35">
      <c r="B45" s="3" t="s">
        <v>136</v>
      </c>
      <c r="C45" s="51">
        <f>'Declared Unit Flair325'!C45*(Configurator!$T$3+Configurator!$T$4)/(Configurator!$BY$3+Configurator!$BY$4)</f>
        <v>8.1178535256534357</v>
      </c>
      <c r="D45" s="51">
        <f>'Declared Unit Flair325'!D45*(Configurator!$T$3+Configurator!$T$4)/(Configurator!$BY$3+Configurator!$BY$4)</f>
        <v>0</v>
      </c>
      <c r="E45" s="51">
        <f>'Declared Unit Flair325'!E45*(Configurator!$T$3+Configurator!$T$4)/(Configurator!$BY$3+Configurator!$BY$4)</f>
        <v>0.68501665001936107</v>
      </c>
      <c r="F45" s="51">
        <f>'Declared Unit Flair325'!F45*(Configurator!$T$3+Configurator!$T$4)/(Configurator!$BY$3+Configurator!$BY$4)</f>
        <v>0</v>
      </c>
      <c r="G45" s="51">
        <f>'Declared Unit Flair325'!G45*(Configurator!$T$4)/(Configurator!$BY$4)</f>
        <v>0</v>
      </c>
      <c r="H45" s="51">
        <f>'Declared Unit Flair325'!H45*1</f>
        <v>0</v>
      </c>
      <c r="I45" s="51">
        <f>'Declared Unit Flair325'!I45*1</f>
        <v>0</v>
      </c>
      <c r="J45" s="16">
        <f>'Declared Unit Flair325'!J45*1</f>
        <v>0</v>
      </c>
      <c r="K45" s="16">
        <f>'Declared Unit Flair325'!K45*1</f>
        <v>0</v>
      </c>
      <c r="L45" s="16">
        <f>'Declared Unit Flair325'!L45*1</f>
        <v>0</v>
      </c>
      <c r="M45" s="51">
        <f>'Declared Unit Flair325'!M45*Configurator!$T$21/Configurator!$BY$21</f>
        <v>0</v>
      </c>
      <c r="N45" s="16">
        <f>'Declared Unit Flair325'!N45*1</f>
        <v>0</v>
      </c>
      <c r="O45" s="16">
        <f>'Declared Unit Flair325'!O45*(Configurator!$T$3)/(Configurator!$BY$3)</f>
        <v>0</v>
      </c>
      <c r="P45" s="51">
        <f>'Declared Unit Flair325'!P45*(Configurator!$T$3)/(Configurator!$BY$3)</f>
        <v>0</v>
      </c>
      <c r="Q45" s="51">
        <f>'Declared Unit Flair325'!Q45*(Configurator!$T$3)/(Configurator!$BY$3)</f>
        <v>0</v>
      </c>
      <c r="R45" s="51">
        <f>'Declared Unit Flair325'!R45*(Configurator!$T$3)/(Configurator!$BY$3)</f>
        <v>0</v>
      </c>
      <c r="S45" s="10">
        <f t="shared" si="1"/>
        <v>8.8028701756727976</v>
      </c>
      <c r="T45" s="5" t="s">
        <v>146</v>
      </c>
    </row>
    <row r="46" spans="2:20" ht="15.6" thickTop="1" thickBot="1" x14ac:dyDescent="0.35">
      <c r="B46" s="3" t="s">
        <v>137</v>
      </c>
      <c r="C46" s="51">
        <f>'Declared Unit Flair325'!C46*(Configurator!$T$3+Configurator!$T$4)/(Configurator!$BY$3+Configurator!$BY$4)</f>
        <v>0</v>
      </c>
      <c r="D46" s="51">
        <f>'Declared Unit Flair325'!D46*(Configurator!$T$3+Configurator!$T$4)/(Configurator!$BY$3+Configurator!$BY$4)</f>
        <v>0</v>
      </c>
      <c r="E46" s="51">
        <f>'Declared Unit Flair325'!E46*(Configurator!$T$3+Configurator!$T$4)/(Configurator!$BY$3+Configurator!$BY$4)</f>
        <v>0</v>
      </c>
      <c r="F46" s="51">
        <f>'Declared Unit Flair325'!F46*(Configurator!$T$3+Configurator!$T$4)/(Configurator!$BY$3+Configurator!$BY$4)</f>
        <v>0</v>
      </c>
      <c r="G46" s="51">
        <f>'Declared Unit Flair325'!G46*(Configurator!$T$4)/(Configurator!$BY$4)</f>
        <v>0</v>
      </c>
      <c r="H46" s="51">
        <f>'Declared Unit Flair325'!H46*1</f>
        <v>0</v>
      </c>
      <c r="I46" s="51">
        <f>'Declared Unit Flair325'!I46*1</f>
        <v>0</v>
      </c>
      <c r="J46" s="20">
        <f>'Declared Unit Flair325'!J46*1</f>
        <v>0</v>
      </c>
      <c r="K46" s="20">
        <f>'Declared Unit Flair325'!K46*1</f>
        <v>0</v>
      </c>
      <c r="L46" s="20">
        <f>'Declared Unit Flair325'!L46*1</f>
        <v>0</v>
      </c>
      <c r="M46" s="51">
        <f>'Declared Unit Flair325'!M46*Configurator!$T$21/Configurator!$BY$21</f>
        <v>0</v>
      </c>
      <c r="N46" s="20">
        <f>'Declared Unit Flair325'!N46*1</f>
        <v>0</v>
      </c>
      <c r="O46" s="20">
        <f>'Declared Unit Flair325'!O46*(Configurator!$T$3)/(Configurator!$BY$3)</f>
        <v>0</v>
      </c>
      <c r="P46" s="51">
        <f>'Declared Unit Flair325'!P46*(Configurator!$T$3)/(Configurator!$BY$3)</f>
        <v>0</v>
      </c>
      <c r="Q46" s="51">
        <f>'Declared Unit Flair325'!Q46*(Configurator!$T$3)/(Configurator!$BY$3)</f>
        <v>0</v>
      </c>
      <c r="R46" s="51">
        <f>'Declared Unit Flair325'!R46*(Configurator!$T$3)/(Configurator!$BY$3)</f>
        <v>0</v>
      </c>
      <c r="S46" s="10">
        <f t="shared" si="1"/>
        <v>0</v>
      </c>
      <c r="T46" s="8" t="s">
        <v>146</v>
      </c>
    </row>
    <row r="47" spans="2:20" ht="15.6" thickTop="1" thickBot="1" x14ac:dyDescent="0.35">
      <c r="B47" s="3" t="s">
        <v>138</v>
      </c>
      <c r="C47" s="51">
        <f>'Declared Unit Flair325'!C47*(Configurator!$T$3+Configurator!$T$4)/(Configurator!$BY$3+Configurator!$BY$4)</f>
        <v>0</v>
      </c>
      <c r="D47" s="51">
        <f>'Declared Unit Flair325'!D47*(Configurator!$T$3+Configurator!$T$4)/(Configurator!$BY$3+Configurator!$BY$4)</f>
        <v>0</v>
      </c>
      <c r="E47" s="51">
        <f>'Declared Unit Flair325'!E47*(Configurator!$T$3+Configurator!$T$4)/(Configurator!$BY$3+Configurator!$BY$4)</f>
        <v>0</v>
      </c>
      <c r="F47" s="51">
        <f>'Declared Unit Flair325'!F47*(Configurator!$T$3+Configurator!$T$4)/(Configurator!$BY$3+Configurator!$BY$4)</f>
        <v>0</v>
      </c>
      <c r="G47" s="51">
        <f>'Declared Unit Flair325'!G47*(Configurator!$T$4)/(Configurator!$BY$4)</f>
        <v>0</v>
      </c>
      <c r="H47" s="51">
        <f>'Declared Unit Flair325'!H47*1</f>
        <v>0</v>
      </c>
      <c r="I47" s="51">
        <f>'Declared Unit Flair325'!I47*1</f>
        <v>0</v>
      </c>
      <c r="J47" s="16">
        <f>'Declared Unit Flair325'!J47*1</f>
        <v>0</v>
      </c>
      <c r="K47" s="16">
        <f>'Declared Unit Flair325'!K47*1</f>
        <v>0</v>
      </c>
      <c r="L47" s="16">
        <f>'Declared Unit Flair325'!L47*1</f>
        <v>0</v>
      </c>
      <c r="M47" s="51">
        <f>'Declared Unit Flair325'!M47*Configurator!$T$21/Configurator!$BY$21</f>
        <v>0</v>
      </c>
      <c r="N47" s="16">
        <f>'Declared Unit Flair325'!N47*1</f>
        <v>0</v>
      </c>
      <c r="O47" s="16">
        <f>'Declared Unit Flair325'!O47*(Configurator!$T$3)/(Configurator!$BY$3)</f>
        <v>0</v>
      </c>
      <c r="P47" s="51">
        <f>'Declared Unit Flair325'!P47*(Configurator!$T$3)/(Configurator!$BY$3)</f>
        <v>0</v>
      </c>
      <c r="Q47" s="51">
        <f>'Declared Unit Flair325'!Q47*(Configurator!$T$3)/(Configurator!$BY$3)</f>
        <v>0</v>
      </c>
      <c r="R47" s="51">
        <f>'Declared Unit Flair325'!R47*(Configurator!$T$3)/(Configurator!$BY$3)</f>
        <v>0</v>
      </c>
      <c r="S47" s="10">
        <f t="shared" si="1"/>
        <v>0</v>
      </c>
      <c r="T47" s="5" t="s">
        <v>146</v>
      </c>
    </row>
    <row r="48" spans="2:20" ht="15.6" thickTop="1" thickBot="1" x14ac:dyDescent="0.35">
      <c r="B48" s="3" t="s">
        <v>139</v>
      </c>
      <c r="C48" s="51">
        <f>'Declared Unit Flair325'!C48*(Configurator!$T$3+Configurator!$T$4)/(Configurator!$BY$3+Configurator!$BY$4)</f>
        <v>23.221093129719261</v>
      </c>
      <c r="D48" s="51">
        <f>'Declared Unit Flair325'!D48*(Configurator!$T$3+Configurator!$T$4)/(Configurator!$BY$3+Configurator!$BY$4)</f>
        <v>5.3581521746369801E-4</v>
      </c>
      <c r="E48" s="51">
        <f>'Declared Unit Flair325'!E48*(Configurator!$T$3+Configurator!$T$4)/(Configurator!$BY$3+Configurator!$BY$4)</f>
        <v>2.4490971235237171</v>
      </c>
      <c r="F48" s="51">
        <f>'Declared Unit Flair325'!F48*(Configurator!$T$3+Configurator!$T$4)/(Configurator!$BY$3+Configurator!$BY$4)</f>
        <v>2.9581503804453047E-3</v>
      </c>
      <c r="G48" s="51">
        <f>'Declared Unit Flair325'!G48*(Configurator!$T$4)/(Configurator!$BY$4)</f>
        <v>6.4576106999999997E-3</v>
      </c>
      <c r="H48" s="51">
        <f>'Declared Unit Flair325'!H48*1</f>
        <v>0.10280995</v>
      </c>
      <c r="I48" s="51">
        <f>'Declared Unit Flair325'!I48*1</f>
        <v>0.69413482999999998</v>
      </c>
      <c r="J48" s="20">
        <f>'Declared Unit Flair325'!J48*1</f>
        <v>0</v>
      </c>
      <c r="K48" s="20">
        <f>'Declared Unit Flair325'!K48*1</f>
        <v>0</v>
      </c>
      <c r="L48" s="20">
        <f>'Declared Unit Flair325'!L48*1</f>
        <v>0</v>
      </c>
      <c r="M48" s="51">
        <f>'Declared Unit Flair325'!M48*Configurator!$T$21/Configurator!$BY$21</f>
        <v>12.440956132075472</v>
      </c>
      <c r="N48" s="20">
        <f>'Declared Unit Flair325'!N48*1</f>
        <v>0</v>
      </c>
      <c r="O48" s="20">
        <f>'Declared Unit Flair325'!O48*(Configurator!$T$3)/(Configurator!$BY$3)</f>
        <v>0</v>
      </c>
      <c r="P48" s="51">
        <f>'Declared Unit Flair325'!P48*(Configurator!$T$3)/(Configurator!$BY$3)</f>
        <v>1.807709318181818E-4</v>
      </c>
      <c r="Q48" s="51">
        <f>'Declared Unit Flair325'!Q48*(Configurator!$T$3)/(Configurator!$BY$3)</f>
        <v>2.0341507575757576</v>
      </c>
      <c r="R48" s="51">
        <f>'Declared Unit Flair325'!R48*(Configurator!$T$3)/(Configurator!$BY$3)</f>
        <v>2.9553527272727269</v>
      </c>
      <c r="S48" s="10">
        <f t="shared" si="1"/>
        <v>43.907726997396665</v>
      </c>
      <c r="T48" s="8" t="s">
        <v>146</v>
      </c>
    </row>
    <row r="49" spans="2:20" ht="15.6" thickTop="1" thickBot="1" x14ac:dyDescent="0.35">
      <c r="B49" s="3" t="s">
        <v>140</v>
      </c>
      <c r="C49" s="51">
        <f>'Declared Unit Flair325'!C49*(Configurator!$T$3+Configurator!$T$4)/(Configurator!$BY$3+Configurator!$BY$4)</f>
        <v>199.92500181026136</v>
      </c>
      <c r="D49" s="51">
        <f>'Declared Unit Flair325'!D49*(Configurator!$T$3+Configurator!$T$4)/(Configurator!$BY$3+Configurator!$BY$4)</f>
        <v>5.9210841188770567E-3</v>
      </c>
      <c r="E49" s="51">
        <f>'Declared Unit Flair325'!E49*(Configurator!$T$3+Configurator!$T$4)/(Configurator!$BY$3+Configurator!$BY$4)</f>
        <v>10.544542344627299</v>
      </c>
      <c r="F49" s="51">
        <f>'Declared Unit Flair325'!F49*(Configurator!$T$3+Configurator!$T$4)/(Configurator!$BY$3+Configurator!$BY$4)</f>
        <v>3.2689362092933209E-2</v>
      </c>
      <c r="G49" s="51">
        <f>'Declared Unit Flair325'!G49*(Configurator!$T$4)/(Configurator!$BY$4)</f>
        <v>4.4704288999999994E-2</v>
      </c>
      <c r="H49" s="51">
        <f>'Declared Unit Flair325'!H49*1</f>
        <v>0.17062042999999999</v>
      </c>
      <c r="I49" s="51">
        <f>'Declared Unit Flair325'!I49*1</f>
        <v>3.8552559</v>
      </c>
      <c r="J49" s="16">
        <f>'Declared Unit Flair325'!J49*1</f>
        <v>0</v>
      </c>
      <c r="K49" s="16">
        <f>'Declared Unit Flair325'!K49*1</f>
        <v>0</v>
      </c>
      <c r="L49" s="16">
        <f>'Declared Unit Flair325'!L49*1</f>
        <v>0</v>
      </c>
      <c r="M49" s="51">
        <f>'Declared Unit Flair325'!M49*Configurator!$T$21/Configurator!$BY$21</f>
        <v>104.28451921698115</v>
      </c>
      <c r="N49" s="16">
        <f>'Declared Unit Flair325'!N49*1</f>
        <v>0</v>
      </c>
      <c r="O49" s="16">
        <f>'Declared Unit Flair325'!O49*(Configurator!$T$3)/(Configurator!$BY$3)</f>
        <v>0</v>
      </c>
      <c r="P49" s="51">
        <f>'Declared Unit Flair325'!P49*(Configurator!$T$3)/(Configurator!$BY$3)</f>
        <v>1.9976287878787878E-3</v>
      </c>
      <c r="Q49" s="51">
        <f>'Declared Unit Flair325'!Q49*(Configurator!$T$3)/(Configurator!$BY$3)</f>
        <v>0.65415799242424244</v>
      </c>
      <c r="R49" s="51">
        <f>'Declared Unit Flair325'!R49*(Configurator!$T$3)/(Configurator!$BY$3)</f>
        <v>8.7188871212121217</v>
      </c>
      <c r="S49" s="10">
        <f t="shared" si="1"/>
        <v>328.23829717950588</v>
      </c>
      <c r="T49" s="5" t="s">
        <v>146</v>
      </c>
    </row>
    <row r="50" spans="2:20" ht="15.6" thickTop="1" thickBot="1" x14ac:dyDescent="0.35">
      <c r="B50" s="3" t="s">
        <v>141</v>
      </c>
      <c r="C50" s="51">
        <f>'Declared Unit Flair325'!C50*(Configurator!$T$3+Configurator!$T$4)/(Configurator!$BY$3+Configurator!$BY$4)</f>
        <v>6.7380757388189735E-3</v>
      </c>
      <c r="D50" s="51">
        <f>'Declared Unit Flair325'!D50*(Configurator!$T$3+Configurator!$T$4)/(Configurator!$BY$3+Configurator!$BY$4)</f>
        <v>1.2331658639883834E-4</v>
      </c>
      <c r="E50" s="51">
        <f>'Declared Unit Flair325'!E50*(Configurator!$T$3+Configurator!$T$4)/(Configurator!$BY$3+Configurator!$BY$4)</f>
        <v>9.2357781316553726E-4</v>
      </c>
      <c r="F50" s="51">
        <f>'Declared Unit Flair325'!F50*(Configurator!$T$3+Configurator!$T$4)/(Configurator!$BY$3+Configurator!$BY$4)</f>
        <v>6.8081119841239103E-4</v>
      </c>
      <c r="G50" s="51">
        <f>'Declared Unit Flair325'!G50*(Configurator!$T$4)/(Configurator!$BY$4)</f>
        <v>1.2071339000000003E-5</v>
      </c>
      <c r="H50" s="51">
        <f>'Declared Unit Flair325'!H50*1</f>
        <v>7.2116290000000005E-5</v>
      </c>
      <c r="I50" s="51">
        <f>'Declared Unit Flair325'!I50*1</f>
        <v>6.8418492000000002E-4</v>
      </c>
      <c r="J50" s="20">
        <f>'Declared Unit Flair325'!J50*1</f>
        <v>0</v>
      </c>
      <c r="K50" s="20">
        <f>'Declared Unit Flair325'!K50*1</f>
        <v>0</v>
      </c>
      <c r="L50" s="20">
        <f>'Declared Unit Flair325'!L50*1</f>
        <v>0</v>
      </c>
      <c r="M50" s="51">
        <f>'Declared Unit Flair325'!M50*Configurator!$T$21/Configurator!$BY$21</f>
        <v>0.73164648382075492</v>
      </c>
      <c r="N50" s="20">
        <f>'Declared Unit Flair325'!N50*1</f>
        <v>0</v>
      </c>
      <c r="O50" s="20">
        <f>'Declared Unit Flair325'!O50*(Configurator!$T$3)/(Configurator!$BY$3)</f>
        <v>0</v>
      </c>
      <c r="P50" s="51">
        <f>'Declared Unit Flair325'!P50*(Configurator!$T$3)/(Configurator!$BY$3)</f>
        <v>4.1603995454545448E-5</v>
      </c>
      <c r="Q50" s="51">
        <f>'Declared Unit Flair325'!Q50*(Configurator!$T$3)/(Configurator!$BY$3)</f>
        <v>7.4115267424242423E-5</v>
      </c>
      <c r="R50" s="51">
        <f>'Declared Unit Flair325'!R50*(Configurator!$T$3)/(Configurator!$BY$3)</f>
        <v>6.8077567424242427E-6</v>
      </c>
      <c r="S50" s="10">
        <f t="shared" si="1"/>
        <v>0.74100316472617189</v>
      </c>
      <c r="T50" s="8" t="s">
        <v>146</v>
      </c>
    </row>
    <row r="51" spans="2:20" ht="15.6" thickTop="1" thickBot="1" x14ac:dyDescent="0.35">
      <c r="B51" s="3" t="s">
        <v>142</v>
      </c>
      <c r="C51" s="51">
        <f>'Declared Unit Flair325'!C51*(Configurator!$T$3+Configurator!$T$4)/(Configurator!$BY$3+Configurator!$BY$4)</f>
        <v>0</v>
      </c>
      <c r="D51" s="51">
        <f>'Declared Unit Flair325'!D51*(Configurator!$T$3+Configurator!$T$4)/(Configurator!$BY$3+Configurator!$BY$4)</f>
        <v>0</v>
      </c>
      <c r="E51" s="51">
        <f>'Declared Unit Flair325'!E51*(Configurator!$T$3+Configurator!$T$4)/(Configurator!$BY$3+Configurator!$BY$4)</f>
        <v>0</v>
      </c>
      <c r="F51" s="51">
        <f>'Declared Unit Flair325'!F51*(Configurator!$T$3+Configurator!$T$4)/(Configurator!$BY$3+Configurator!$BY$4)</f>
        <v>0</v>
      </c>
      <c r="G51" s="51">
        <f>'Declared Unit Flair325'!G51*(Configurator!$T$4)/(Configurator!$BY$4)</f>
        <v>0</v>
      </c>
      <c r="H51" s="51">
        <f>'Declared Unit Flair325'!H51*1</f>
        <v>0</v>
      </c>
      <c r="I51" s="51">
        <f>'Declared Unit Flair325'!I51*1</f>
        <v>0</v>
      </c>
      <c r="J51" s="16">
        <f>'Declared Unit Flair325'!J51*1</f>
        <v>0</v>
      </c>
      <c r="K51" s="16">
        <f>'Declared Unit Flair325'!K51*1</f>
        <v>0</v>
      </c>
      <c r="L51" s="16">
        <f>'Declared Unit Flair325'!L51*1</f>
        <v>0</v>
      </c>
      <c r="M51" s="51">
        <f>'Declared Unit Flair325'!M51*Configurator!$T$21/Configurator!$BY$21</f>
        <v>0</v>
      </c>
      <c r="N51" s="16">
        <f>'Declared Unit Flair325'!N51*1</f>
        <v>0</v>
      </c>
      <c r="O51" s="16">
        <f>'Declared Unit Flair325'!O51*(Configurator!$T$3)/(Configurator!$BY$3)</f>
        <v>0</v>
      </c>
      <c r="P51" s="51">
        <f>'Declared Unit Flair325'!P51*(Configurator!$T$3)/(Configurator!$BY$3)</f>
        <v>0</v>
      </c>
      <c r="Q51" s="51">
        <f>'Declared Unit Flair325'!Q51*(Configurator!$T$3)/(Configurator!$BY$3)</f>
        <v>0</v>
      </c>
      <c r="R51" s="51">
        <f>'Declared Unit Flair325'!R51*(Configurator!$T$3)/(Configurator!$BY$3)</f>
        <v>0</v>
      </c>
      <c r="S51" s="10">
        <f t="shared" si="1"/>
        <v>0</v>
      </c>
      <c r="T51" s="5" t="s">
        <v>146</v>
      </c>
    </row>
    <row r="52" spans="2:20" ht="15.6" thickTop="1" thickBot="1" x14ac:dyDescent="0.35">
      <c r="B52" s="3" t="s">
        <v>143</v>
      </c>
      <c r="C52" s="51">
        <f>'Declared Unit Flair325'!C52*(Configurator!$T$3+Configurator!$T$4)/(Configurator!$BY$3+Configurator!$BY$4)</f>
        <v>0</v>
      </c>
      <c r="D52" s="51">
        <f>'Declared Unit Flair325'!D52*(Configurator!$T$3+Configurator!$T$4)/(Configurator!$BY$3+Configurator!$BY$4)</f>
        <v>0</v>
      </c>
      <c r="E52" s="51">
        <f>'Declared Unit Flair325'!E52*(Configurator!$T$3+Configurator!$T$4)/(Configurator!$BY$3+Configurator!$BY$4)</f>
        <v>0</v>
      </c>
      <c r="F52" s="51">
        <f>'Declared Unit Flair325'!F52*(Configurator!$T$3+Configurator!$T$4)/(Configurator!$BY$3+Configurator!$BY$4)</f>
        <v>0</v>
      </c>
      <c r="G52" s="51">
        <f>'Declared Unit Flair325'!G52*(Configurator!$T$4)/(Configurator!$BY$4)</f>
        <v>2.5298250000000002</v>
      </c>
      <c r="H52" s="51">
        <f>'Declared Unit Flair325'!H52*1</f>
        <v>0</v>
      </c>
      <c r="I52" s="51">
        <f>'Declared Unit Flair325'!I52*1</f>
        <v>0</v>
      </c>
      <c r="J52" s="20">
        <f>'Declared Unit Flair325'!J52*1</f>
        <v>0</v>
      </c>
      <c r="K52" s="20">
        <f>'Declared Unit Flair325'!K52*1</f>
        <v>0</v>
      </c>
      <c r="L52" s="20">
        <f>'Declared Unit Flair325'!L52*1</f>
        <v>0</v>
      </c>
      <c r="M52" s="51">
        <f>'Declared Unit Flair325'!M52*Configurator!$T$21/Configurator!$BY$21</f>
        <v>0</v>
      </c>
      <c r="N52" s="20">
        <f>'Declared Unit Flair325'!N52*1</f>
        <v>0</v>
      </c>
      <c r="O52" s="20">
        <f>'Declared Unit Flair325'!O52*(Configurator!$T$3)/(Configurator!$BY$3)</f>
        <v>0</v>
      </c>
      <c r="P52" s="51">
        <f>'Declared Unit Flair325'!P52*(Configurator!$T$3)/(Configurator!$BY$3)</f>
        <v>0</v>
      </c>
      <c r="Q52" s="51">
        <f>'Declared Unit Flair325'!Q52*(Configurator!$T$3)/(Configurator!$BY$3)</f>
        <v>4.7816336363636367</v>
      </c>
      <c r="R52" s="51">
        <f>'Declared Unit Flair325'!R52*(Configurator!$T$3)/(Configurator!$BY$3)</f>
        <v>0</v>
      </c>
      <c r="S52" s="10">
        <f t="shared" si="1"/>
        <v>7.3114586363636374</v>
      </c>
      <c r="T52" s="8" t="s">
        <v>146</v>
      </c>
    </row>
    <row r="53" spans="2:20" ht="15.6" thickTop="1" thickBot="1" x14ac:dyDescent="0.35">
      <c r="B53" s="3" t="s">
        <v>144</v>
      </c>
      <c r="C53" s="51">
        <f>'Declared Unit Flair325'!C53*(Configurator!$T$3+Configurator!$T$4)/(Configurator!$BY$3+Configurator!$BY$4)</f>
        <v>0</v>
      </c>
      <c r="D53" s="51">
        <f>'Declared Unit Flair325'!D53*(Configurator!$T$3+Configurator!$T$4)/(Configurator!$BY$3+Configurator!$BY$4)</f>
        <v>0</v>
      </c>
      <c r="E53" s="51">
        <f>'Declared Unit Flair325'!E53*(Configurator!$T$3+Configurator!$T$4)/(Configurator!$BY$3+Configurator!$BY$4)</f>
        <v>0</v>
      </c>
      <c r="F53" s="51">
        <f>'Declared Unit Flair325'!F53*(Configurator!$T$3+Configurator!$T$4)/(Configurator!$BY$3+Configurator!$BY$4)</f>
        <v>0</v>
      </c>
      <c r="G53" s="51">
        <f>'Declared Unit Flair325'!G53*(Configurator!$T$4)/(Configurator!$BY$4)</f>
        <v>0.22739999999999999</v>
      </c>
      <c r="H53" s="51">
        <f>'Declared Unit Flair325'!H53*1</f>
        <v>0</v>
      </c>
      <c r="I53" s="51">
        <f>'Declared Unit Flair325'!I53*1</f>
        <v>0</v>
      </c>
      <c r="J53" s="16">
        <f>'Declared Unit Flair325'!J53*1</f>
        <v>0</v>
      </c>
      <c r="K53" s="16">
        <f>'Declared Unit Flair325'!K53*1</f>
        <v>0</v>
      </c>
      <c r="L53" s="16">
        <f>'Declared Unit Flair325'!L53*1</f>
        <v>0</v>
      </c>
      <c r="M53" s="51">
        <f>'Declared Unit Flair325'!M53*Configurator!$T$21/Configurator!$BY$21</f>
        <v>0</v>
      </c>
      <c r="N53" s="16">
        <f>'Declared Unit Flair325'!N53*1</f>
        <v>0</v>
      </c>
      <c r="O53" s="16">
        <f>'Declared Unit Flair325'!O53*(Configurator!$T$3)/(Configurator!$BY$3)</f>
        <v>0</v>
      </c>
      <c r="P53" s="51">
        <f>'Declared Unit Flair325'!P53*(Configurator!$T$3)/(Configurator!$BY$3)</f>
        <v>0</v>
      </c>
      <c r="Q53" s="51">
        <f>'Declared Unit Flair325'!Q53*(Configurator!$T$3)/(Configurator!$BY$3)</f>
        <v>3.2571629545454548</v>
      </c>
      <c r="R53" s="51">
        <f>'Declared Unit Flair325'!R53*(Configurator!$T$3)/(Configurator!$BY$3)</f>
        <v>0</v>
      </c>
      <c r="S53" s="10">
        <f t="shared" si="1"/>
        <v>3.4845629545454546</v>
      </c>
      <c r="T53" s="5" t="s">
        <v>146</v>
      </c>
    </row>
    <row r="54" spans="2:20" ht="15.6" thickTop="1" thickBot="1" x14ac:dyDescent="0.35">
      <c r="B54" s="3" t="s">
        <v>145</v>
      </c>
      <c r="C54" s="51">
        <f>'Declared Unit Flair325'!C54*(Configurator!$T$3+Configurator!$T$4)/(Configurator!$BY$3+Configurator!$BY$4)</f>
        <v>0</v>
      </c>
      <c r="D54" s="51">
        <f>'Declared Unit Flair325'!D54*(Configurator!$T$3+Configurator!$T$4)/(Configurator!$BY$3+Configurator!$BY$4)</f>
        <v>0</v>
      </c>
      <c r="E54" s="51">
        <f>'Declared Unit Flair325'!E54*(Configurator!$T$3+Configurator!$T$4)/(Configurator!$BY$3+Configurator!$BY$4)</f>
        <v>0</v>
      </c>
      <c r="F54" s="51">
        <f>'Declared Unit Flair325'!F54*(Configurator!$T$3+Configurator!$T$4)/(Configurator!$BY$3+Configurator!$BY$4)</f>
        <v>0</v>
      </c>
      <c r="G54" s="51">
        <f>'Declared Unit Flair325'!G54*(Configurator!$T$4)/(Configurator!$BY$4)</f>
        <v>1.2558062000000001</v>
      </c>
      <c r="H54" s="51">
        <f>'Declared Unit Flair325'!H54*1</f>
        <v>0</v>
      </c>
      <c r="I54" s="51">
        <f>'Declared Unit Flair325'!I54*1</f>
        <v>0</v>
      </c>
      <c r="J54" s="20">
        <f>'Declared Unit Flair325'!J54*1</f>
        <v>0</v>
      </c>
      <c r="K54" s="20">
        <f>'Declared Unit Flair325'!K54*1</f>
        <v>0</v>
      </c>
      <c r="L54" s="20">
        <f>'Declared Unit Flair325'!L54*1</f>
        <v>0</v>
      </c>
      <c r="M54" s="51">
        <f>'Declared Unit Flair325'!M54*Configurator!$T$21/Configurator!$BY$21</f>
        <v>0</v>
      </c>
      <c r="N54" s="20">
        <f>'Declared Unit Flair325'!N54*1</f>
        <v>0</v>
      </c>
      <c r="O54" s="20">
        <f>'Declared Unit Flair325'!O54*(Configurator!$T$3)/(Configurator!$BY$3)</f>
        <v>0</v>
      </c>
      <c r="P54" s="51">
        <f>'Declared Unit Flair325'!P54*(Configurator!$T$3)/(Configurator!$BY$3)</f>
        <v>0</v>
      </c>
      <c r="Q54" s="51">
        <f>'Declared Unit Flair325'!Q54*(Configurator!$T$3)/(Configurator!$BY$3)</f>
        <v>29.471484090909087</v>
      </c>
      <c r="R54" s="51">
        <f>'Declared Unit Flair325'!R54*(Configurator!$T$3)/(Configurator!$BY$3)</f>
        <v>0</v>
      </c>
      <c r="S54" s="10">
        <f t="shared" si="1"/>
        <v>30.727290290909085</v>
      </c>
      <c r="T54" s="8" t="s">
        <v>146</v>
      </c>
    </row>
    <row r="55" spans="2:20" ht="15" thickTop="1" x14ac:dyDescent="0.3"/>
    <row r="56" spans="2:20" x14ac:dyDescent="0.3">
      <c r="T56" s="4" t="s">
        <v>147</v>
      </c>
    </row>
  </sheetData>
  <mergeCells count="11">
    <mergeCell ref="F2:T4"/>
    <mergeCell ref="S24:S25"/>
    <mergeCell ref="B34:B35"/>
    <mergeCell ref="C34:E34"/>
    <mergeCell ref="H34:N34"/>
    <mergeCell ref="O34:R34"/>
    <mergeCell ref="S34:S35"/>
    <mergeCell ref="O24:R24"/>
    <mergeCell ref="B24:B25"/>
    <mergeCell ref="C24:E24"/>
    <mergeCell ref="H24:N2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6125C-5A14-49C3-AA9F-07539288ED33}">
  <sheetPr>
    <tabColor theme="9"/>
  </sheetPr>
  <dimension ref="B2:X56"/>
  <sheetViews>
    <sheetView zoomScale="70" zoomScaleNormal="70" workbookViewId="0">
      <selection activeCell="C36" sqref="C36:S54"/>
    </sheetView>
  </sheetViews>
  <sheetFormatPr baseColWidth="10" defaultColWidth="11.44140625" defaultRowHeight="14.4" x14ac:dyDescent="0.3"/>
  <cols>
    <col min="1" max="1" width="4" style="4" customWidth="1"/>
    <col min="2" max="2" width="34.44140625" style="4" customWidth="1"/>
    <col min="3" max="16384" width="11.44140625" style="4"/>
  </cols>
  <sheetData>
    <row r="2" spans="6:24" ht="15.6" customHeight="1" x14ac:dyDescent="0.3">
      <c r="F2" s="72" t="s">
        <v>171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6:24" x14ac:dyDescent="0.3"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6:24" x14ac:dyDescent="0.3"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6:24" x14ac:dyDescent="0.3">
      <c r="F5" s="4" t="s">
        <v>110</v>
      </c>
      <c r="G5" s="4">
        <f>135*23/24+210*1/24</f>
        <v>138.125</v>
      </c>
    </row>
    <row r="6" spans="6:24" ht="9" hidden="1" customHeight="1" x14ac:dyDescent="0.3"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6:24" ht="9" hidden="1" customHeight="1" x14ac:dyDescent="0.3"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6:24" ht="9" hidden="1" customHeight="1" x14ac:dyDescent="0.3">
      <c r="O8" s="28"/>
      <c r="P8" s="28"/>
      <c r="Q8" s="28"/>
      <c r="R8" s="28"/>
      <c r="S8" s="28"/>
      <c r="T8" s="28"/>
    </row>
    <row r="9" spans="6:24" ht="9" hidden="1" customHeight="1" x14ac:dyDescent="0.3"/>
    <row r="10" spans="6:24" ht="9" hidden="1" customHeight="1" x14ac:dyDescent="0.3"/>
    <row r="11" spans="6:24" ht="9" hidden="1" customHeight="1" x14ac:dyDescent="0.3"/>
    <row r="12" spans="6:24" ht="9" hidden="1" customHeight="1" x14ac:dyDescent="0.3"/>
    <row r="13" spans="6:24" ht="9" hidden="1" customHeight="1" x14ac:dyDescent="0.3"/>
    <row r="14" spans="6:24" ht="9" hidden="1" customHeight="1" x14ac:dyDescent="0.3"/>
    <row r="15" spans="6:24" ht="9" hidden="1" customHeight="1" x14ac:dyDescent="0.3">
      <c r="F15" s="81"/>
    </row>
    <row r="16" spans="6:24" ht="9" hidden="1" customHeight="1" x14ac:dyDescent="0.3">
      <c r="F16" s="81"/>
    </row>
    <row r="17" spans="2:20" ht="9" hidden="1" customHeight="1" x14ac:dyDescent="0.3"/>
    <row r="18" spans="2:20" ht="9" hidden="1" customHeight="1" x14ac:dyDescent="0.3"/>
    <row r="19" spans="2:20" ht="9" hidden="1" customHeight="1" x14ac:dyDescent="0.3"/>
    <row r="20" spans="2:20" ht="9" hidden="1" customHeight="1" x14ac:dyDescent="0.3"/>
    <row r="21" spans="2:20" ht="9" hidden="1" customHeight="1" x14ac:dyDescent="0.3"/>
    <row r="22" spans="2:20" ht="9" hidden="1" customHeight="1" x14ac:dyDescent="0.3"/>
    <row r="23" spans="2:20" ht="15" thickBot="1" x14ac:dyDescent="0.35"/>
    <row r="24" spans="2:20" ht="75" customHeight="1" thickTop="1" thickBot="1" x14ac:dyDescent="0.35">
      <c r="B24" s="75" t="s">
        <v>113</v>
      </c>
      <c r="C24" s="77" t="s">
        <v>114</v>
      </c>
      <c r="D24" s="78"/>
      <c r="E24" s="79"/>
      <c r="F24" s="1" t="s">
        <v>0</v>
      </c>
      <c r="G24" s="1" t="s">
        <v>1</v>
      </c>
      <c r="H24" s="77" t="s">
        <v>115</v>
      </c>
      <c r="I24" s="78"/>
      <c r="J24" s="78"/>
      <c r="K24" s="78"/>
      <c r="L24" s="78"/>
      <c r="M24" s="78"/>
      <c r="N24" s="79"/>
      <c r="O24" s="77" t="s">
        <v>116</v>
      </c>
      <c r="P24" s="78"/>
      <c r="Q24" s="78"/>
      <c r="R24" s="79"/>
      <c r="S24" s="73" t="s">
        <v>117</v>
      </c>
      <c r="T24" s="1" t="s">
        <v>118</v>
      </c>
    </row>
    <row r="25" spans="2:20" ht="15.6" thickTop="1" thickBot="1" x14ac:dyDescent="0.35">
      <c r="B25" s="76"/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17</v>
      </c>
      <c r="S25" s="74"/>
      <c r="T25" s="2" t="s">
        <v>18</v>
      </c>
    </row>
    <row r="26" spans="2:20" ht="15.6" thickTop="1" thickBot="1" x14ac:dyDescent="0.35">
      <c r="B26" s="11" t="s">
        <v>112</v>
      </c>
      <c r="C26" s="49">
        <f>'Functional Unit Flair325'!C26*(Configurator!$BO$3+Configurator!$BO$4)/(Configurator!$BK$3+Configurator!$BK$4)*Configurator!$BK$9/Configurator!$BO$9</f>
        <v>1.2589652282987214</v>
      </c>
      <c r="D26" s="50">
        <f>'Functional Unit Flair325'!D26*(Configurator!$BO$3+Configurator!$BO$4)/(Configurator!$BK$3+Configurator!$BK$4)*Configurator!$BK$9/Configurator!$BO$9</f>
        <v>8.6426686358320234E-3</v>
      </c>
      <c r="E26" s="50">
        <f>'Functional Unit Flair325'!E26*(Configurator!$BO$3+Configurator!$BO$4)/(Configurator!$BK$3+Configurator!$BK$4)*Configurator!$BK$9/Configurator!$BO$9</f>
        <v>0.22151980479821984</v>
      </c>
      <c r="F26" s="50">
        <f>'Functional Unit Flair325'!F26*(Configurator!$BO$3+Configurator!$BO$4)/(Configurator!$BK$3+Configurator!$BK$4)*Configurator!$BK$9/Configurator!$BO$9</f>
        <v>4.7714796097296015E-2</v>
      </c>
      <c r="G26" s="50">
        <f>'Functional Unit Flair325'!G26*(Configurator!$BO$4)/(Configurator!$BK$4)*Configurator!$BK$9/Configurator!$BO$9</f>
        <v>3.8896100633484162E-4</v>
      </c>
      <c r="H26" s="50">
        <f>'Functional Unit Flair325'!H26*1*Configurator!$BK$9/Configurator!$BO$9</f>
        <v>5.9103043619909501E-3</v>
      </c>
      <c r="I26" s="50">
        <f>'Functional Unit Flair325'!I26*1*Configurator!$BK$9/Configurator!$BO$9</f>
        <v>0.24112841266968324</v>
      </c>
      <c r="J26" s="13">
        <f>'Functional Unit Flair325'!J26*1*Configurator!$BK$9/Configurator!$BO$9</f>
        <v>0</v>
      </c>
      <c r="K26" s="13">
        <f>'Functional Unit Flair325'!K26*1*Configurator!$BK$9/Configurator!$BO$9</f>
        <v>0</v>
      </c>
      <c r="L26" s="13">
        <f>'Functional Unit Flair325'!L26*1*Configurator!$BK$9/Configurator!$BO$9</f>
        <v>0</v>
      </c>
      <c r="M26" s="50">
        <f>'Functional Unit Flair325'!M26*Configurator!$BO$21/Configurator!$BK$21*Configurator!$BK$9/Configurator!$BO$9</f>
        <v>2.746930159993171</v>
      </c>
      <c r="N26" s="13">
        <f>'Functional Unit Flair325'!N26*1*Configurator!$BK$9/Configurator!$BO$9</f>
        <v>0</v>
      </c>
      <c r="O26" s="13">
        <f>'Functional Unit Flair325'!O26*(Configurator!$BO$3)/(Configurator!$BK$3)*Configurator!$BK$9/Configurator!$BO$9</f>
        <v>0</v>
      </c>
      <c r="P26" s="50">
        <f>'Functional Unit Flair325'!P26*(Configurator!$BO$3)/(Configurator!$BK$3)*Configurator!$BK$9/Configurator!$BO$9</f>
        <v>2.9158247634718218E-3</v>
      </c>
      <c r="Q26" s="50">
        <f>'Functional Unit Flair325'!Q26*(Configurator!$BO$3)/(Configurator!$BK$3)*Configurator!$BK$9/Configurator!$BO$9</f>
        <v>7.2346979295214581E-2</v>
      </c>
      <c r="R26" s="53">
        <f>'Functional Unit Flair325'!R26*(Configurator!$BO$3)/(Configurator!$BK$3)*Configurator!$BK$9/Configurator!$BO$9</f>
        <v>8.7557010832304952E-2</v>
      </c>
      <c r="S26" s="15">
        <f>SUM(C26:R26)</f>
        <v>4.694020150752241</v>
      </c>
      <c r="T26" s="12" t="s">
        <v>146</v>
      </c>
    </row>
    <row r="27" spans="2:20" ht="15.6" thickTop="1" thickBot="1" x14ac:dyDescent="0.35">
      <c r="B27" s="11" t="s">
        <v>120</v>
      </c>
      <c r="C27" s="51">
        <f>'Functional Unit Flair325'!C27*(Configurator!$BO$3+Configurator!$BO$4)/(Configurator!$BK$3+Configurator!$BK$4)*Configurator!$BK$9/Configurator!$BO$9</f>
        <v>9.2760965433018103E-8</v>
      </c>
      <c r="D27" s="51">
        <f>'Functional Unit Flair325'!D27*(Configurator!$BO$3+Configurator!$BO$4)/(Configurator!$BK$3+Configurator!$BK$4)*Configurator!$BK$9/Configurator!$BO$9</f>
        <v>1.5944802073826179E-9</v>
      </c>
      <c r="E27" s="51">
        <f>'Functional Unit Flair325'!E27*(Configurator!$BO$3+Configurator!$BO$4)/(Configurator!$BK$3+Configurator!$BK$4)*Configurator!$BK$9/Configurator!$BO$9</f>
        <v>1.6222683704187164E-8</v>
      </c>
      <c r="F27" s="51">
        <f>'Functional Unit Flair325'!F27*(Configurator!$BO$3+Configurator!$BO$4)/(Configurator!$BK$3+Configurator!$BK$4)*Configurator!$BK$9/Configurator!$BO$9</f>
        <v>8.8028707410214066E-9</v>
      </c>
      <c r="G27" s="51">
        <f>'Functional Unit Flair325'!G27*(Configurator!$BO$4)/(Configurator!$BK$4)*Configurator!$BK$9/Configurator!$BO$9</f>
        <v>9.2165024434389142E-11</v>
      </c>
      <c r="H27" s="51">
        <f>'Functional Unit Flair325'!H27*1*Configurator!$BK$9/Configurator!$BO$9</f>
        <v>6.1035056651583711E-10</v>
      </c>
      <c r="I27" s="51">
        <f>'Functional Unit Flair325'!I27*1*Configurator!$BK$9/Configurator!$BO$9</f>
        <v>8.8587692307692305E-9</v>
      </c>
      <c r="J27" s="16">
        <f>'Functional Unit Flair325'!J27*1*Configurator!$BK$9/Configurator!$BO$9</f>
        <v>0</v>
      </c>
      <c r="K27" s="16">
        <f>'Functional Unit Flair325'!K27*1*Configurator!$BK$9/Configurator!$BO$9</f>
        <v>0</v>
      </c>
      <c r="L27" s="16">
        <f>'Functional Unit Flair325'!L27*1*Configurator!$BK$9/Configurator!$BO$9</f>
        <v>0</v>
      </c>
      <c r="M27" s="51">
        <f>'Functional Unit Flair325'!M27*Configurator!$BO$21/Configurator!$BK$21*Configurator!$BK$9/Configurator!$BO$9</f>
        <v>3.0255773376590117E-6</v>
      </c>
      <c r="N27" s="16">
        <f>'Functional Unit Flair325'!N27*1*Configurator!$BK$9/Configurator!$BO$9</f>
        <v>0</v>
      </c>
      <c r="O27" s="16">
        <f>'Functional Unit Flair325'!O27*(Configurator!$BO$3)/(Configurator!$BK$3)*Configurator!$BK$9/Configurator!$BO$9</f>
        <v>0</v>
      </c>
      <c r="P27" s="51">
        <f>'Functional Unit Flair325'!P27*(Configurator!$BO$3)/(Configurator!$BK$3)*Configurator!$BK$9/Configurator!$BO$9</f>
        <v>5.3793857123268889E-10</v>
      </c>
      <c r="Q27" s="51">
        <f>'Functional Unit Flair325'!Q27*(Configurator!$BO$3)/(Configurator!$BK$3)*Configurator!$BK$9/Configurator!$BO$9</f>
        <v>4.1767387906211443E-10</v>
      </c>
      <c r="R27" s="54">
        <f>'Functional Unit Flair325'!R27*(Configurator!$BO$3)/(Configurator!$BK$3)*Configurator!$BK$9/Configurator!$BO$9</f>
        <v>1.4364215549156724E-10</v>
      </c>
      <c r="S27" s="15">
        <f t="shared" ref="S27:S33" si="0">SUM(C27:R27)</f>
        <v>3.1556188771721269E-6</v>
      </c>
      <c r="T27" s="16" t="s">
        <v>146</v>
      </c>
    </row>
    <row r="28" spans="2:20" ht="15.6" thickTop="1" thickBot="1" x14ac:dyDescent="0.35">
      <c r="B28" s="11" t="s">
        <v>121</v>
      </c>
      <c r="C28" s="49">
        <f>'Functional Unit Flair325'!C28*(Configurator!$BO$3+Configurator!$BO$4)/(Configurator!$BK$3+Configurator!$BK$4)*Configurator!$BK$9/Configurator!$BO$9</f>
        <v>1.0166815083423495E-2</v>
      </c>
      <c r="D28" s="50">
        <f>'Functional Unit Flair325'!D28*(Configurator!$BO$3+Configurator!$BO$4)/(Configurator!$BK$3+Configurator!$BK$4)*Configurator!$BK$9/Configurator!$BO$9</f>
        <v>2.310159099122619E-5</v>
      </c>
      <c r="E28" s="50">
        <f>'Functional Unit Flair325'!E28*(Configurator!$BO$3+Configurator!$BO$4)/(Configurator!$BK$3+Configurator!$BK$4)*Configurator!$BK$9/Configurator!$BO$9</f>
        <v>6.1756140384505872E-4</v>
      </c>
      <c r="F28" s="50">
        <f>'Functional Unit Flair325'!F28*(Configurator!$BO$3+Configurator!$BO$4)/(Configurator!$BK$3+Configurator!$BK$4)*Configurator!$BK$9/Configurator!$BO$9</f>
        <v>1.2754019856237381E-4</v>
      </c>
      <c r="G28" s="50">
        <f>'Functional Unit Flair325'!G28*(Configurator!$BO$4)/(Configurator!$BK$4)*Configurator!$BK$9/Configurator!$BO$9</f>
        <v>1.420054298642534E-6</v>
      </c>
      <c r="H28" s="50">
        <f>'Functional Unit Flair325'!H28*1*Configurator!$BK$9/Configurator!$BO$9</f>
        <v>1.0645523257918552E-4</v>
      </c>
      <c r="I28" s="50">
        <f>'Functional Unit Flair325'!I28*1*Configurator!$BK$9/Configurator!$BO$9</f>
        <v>6.2410343529411768E-4</v>
      </c>
      <c r="J28" s="13">
        <f>'Functional Unit Flair325'!J28*1*Configurator!$BK$9/Configurator!$BO$9</f>
        <v>0</v>
      </c>
      <c r="K28" s="13">
        <f>'Functional Unit Flair325'!K28*1*Configurator!$BK$9/Configurator!$BO$9</f>
        <v>0</v>
      </c>
      <c r="L28" s="13">
        <f>'Functional Unit Flair325'!L28*1*Configurator!$BK$9/Configurator!$BO$9</f>
        <v>0</v>
      </c>
      <c r="M28" s="50">
        <f>'Functional Unit Flair325'!M28*Configurator!$BO$21/Configurator!$BK$21*Configurator!$BK$9/Configurator!$BO$9</f>
        <v>8.4423212543327936E-3</v>
      </c>
      <c r="N28" s="13">
        <f>'Functional Unit Flair325'!N28*1*Configurator!$BK$9/Configurator!$BO$9</f>
        <v>0</v>
      </c>
      <c r="O28" s="13">
        <f>'Functional Unit Flair325'!O28*(Configurator!$BO$3)/(Configurator!$BK$3)*Configurator!$BK$9/Configurator!$BO$9</f>
        <v>0</v>
      </c>
      <c r="P28" s="50">
        <f>'Functional Unit Flair325'!P28*(Configurator!$BO$3)/(Configurator!$BK$3)*Configurator!$BK$9/Configurator!$BO$9</f>
        <v>7.7939108734402843E-6</v>
      </c>
      <c r="Q28" s="50">
        <f>'Functional Unit Flair325'!Q28*(Configurator!$BO$3)/(Configurator!$BK$3)*Configurator!$BK$9/Configurator!$BO$9</f>
        <v>1.7631900178253116E-5</v>
      </c>
      <c r="R28" s="53">
        <f>'Functional Unit Flair325'!R28*(Configurator!$BO$3)/(Configurator!$BK$3)*Configurator!$BK$9/Configurator!$BO$9</f>
        <v>1.3033286164815579E-5</v>
      </c>
      <c r="S28" s="15">
        <f t="shared" si="0"/>
        <v>2.0147777350543402E-2</v>
      </c>
      <c r="T28" s="12" t="s">
        <v>146</v>
      </c>
    </row>
    <row r="29" spans="2:20" ht="16.2" thickTop="1" thickBot="1" x14ac:dyDescent="0.35">
      <c r="B29" s="11" t="s">
        <v>122</v>
      </c>
      <c r="C29" s="51">
        <f>'Functional Unit Flair325'!C29*(Configurator!$BO$3+Configurator!$BO$4)/(Configurator!$BK$3+Configurator!$BK$4)*Configurator!$BK$9/Configurator!$BO$9</f>
        <v>1.3709219505109661E-3</v>
      </c>
      <c r="D29" s="51">
        <f>'Functional Unit Flair325'!D29*(Configurator!$BO$3+Configurator!$BO$4)/(Configurator!$BK$3+Configurator!$BK$4)*Configurator!$BK$9/Configurator!$BO$9</f>
        <v>3.9743413972044699E-6</v>
      </c>
      <c r="E29" s="51">
        <f>'Functional Unit Flair325'!E29*(Configurator!$BO$3+Configurator!$BO$4)/(Configurator!$BK$3+Configurator!$BK$4)*Configurator!$BK$9/Configurator!$BO$9</f>
        <v>1.3874681215455577E-4</v>
      </c>
      <c r="F29" s="51">
        <f>'Functional Unit Flair325'!F29*(Configurator!$BO$3+Configurator!$BO$4)/(Configurator!$BK$3+Configurator!$BK$4)*Configurator!$BK$9/Configurator!$BO$9</f>
        <v>2.194170518202485E-5</v>
      </c>
      <c r="G29" s="51">
        <f>'Functional Unit Flair325'!G29*(Configurator!$BO$4)/(Configurator!$BK$4)*Configurator!$BK$9/Configurator!$BO$9</f>
        <v>5.1368990407239819E-7</v>
      </c>
      <c r="H29" s="51">
        <f>'Functional Unit Flair325'!H29*1*Configurator!$BK$9/Configurator!$BO$9</f>
        <v>4.5669898280542988E-4</v>
      </c>
      <c r="I29" s="51">
        <f>'Functional Unit Flair325'!I29*1*Configurator!$BK$9/Configurator!$BO$9</f>
        <v>8.6983203619909498E-5</v>
      </c>
      <c r="J29" s="16">
        <f>'Functional Unit Flair325'!J29*1*Configurator!$BK$9/Configurator!$BO$9</f>
        <v>0</v>
      </c>
      <c r="K29" s="16">
        <f>'Functional Unit Flair325'!K29*1*Configurator!$BK$9/Configurator!$BO$9</f>
        <v>0</v>
      </c>
      <c r="L29" s="16">
        <f>'Functional Unit Flair325'!L29*1*Configurator!$BK$9/Configurator!$BO$9</f>
        <v>0</v>
      </c>
      <c r="M29" s="51">
        <f>'Functional Unit Flair325'!M29*Configurator!$BO$21/Configurator!$BK$21*Configurator!$BK$9/Configurator!$BO$9</f>
        <v>1.1149328421412106E-3</v>
      </c>
      <c r="N29" s="16">
        <f>'Functional Unit Flair325'!N29*1*Configurator!$BK$9/Configurator!$BO$9</f>
        <v>0</v>
      </c>
      <c r="O29" s="16">
        <f>'Functional Unit Flair325'!O29*(Configurator!$BO$3)/(Configurator!$BK$3)*Configurator!$BK$9/Configurator!$BO$9</f>
        <v>0</v>
      </c>
      <c r="P29" s="51">
        <f>'Functional Unit Flair325'!P29*(Configurator!$BO$3)/(Configurator!$BK$3)*Configurator!$BK$9/Configurator!$BO$9</f>
        <v>1.340845468257233E-6</v>
      </c>
      <c r="Q29" s="51">
        <f>'Functional Unit Flair325'!Q29*(Configurator!$BO$3)/(Configurator!$BK$3)*Configurator!$BK$9/Configurator!$BO$9</f>
        <v>4.3973249965720554E-6</v>
      </c>
      <c r="R29" s="54">
        <f>'Functional Unit Flair325'!R29*(Configurator!$BO$3)/(Configurator!$BK$3)*Configurator!$BK$9/Configurator!$BO$9</f>
        <v>6.8413673385438097E-6</v>
      </c>
      <c r="S29" s="15">
        <f t="shared" si="0"/>
        <v>3.2072930655187471E-3</v>
      </c>
      <c r="T29" s="16" t="s">
        <v>146</v>
      </c>
    </row>
    <row r="30" spans="2:20" ht="15.6" thickTop="1" thickBot="1" x14ac:dyDescent="0.35">
      <c r="B30" s="11" t="s">
        <v>123</v>
      </c>
      <c r="C30" s="49">
        <f>'Functional Unit Flair325'!C30*(Configurator!$BO$3+Configurator!$BO$4)/(Configurator!$BK$3+Configurator!$BK$4)*Configurator!$BK$9/Configurator!$BO$9</f>
        <v>1.0234882312116448E-3</v>
      </c>
      <c r="D30" s="50">
        <f>'Functional Unit Flair325'!D30*(Configurator!$BO$3+Configurator!$BO$4)/(Configurator!$BK$3+Configurator!$BK$4)*Configurator!$BK$9/Configurator!$BO$9</f>
        <v>2.5924998012904469E-6</v>
      </c>
      <c r="E30" s="50">
        <f>'Functional Unit Flair325'!E30*(Configurator!$BO$3+Configurator!$BO$4)/(Configurator!$BK$3+Configurator!$BK$4)*Configurator!$BK$9/Configurator!$BO$9</f>
        <v>7.4225963042230816E-5</v>
      </c>
      <c r="F30" s="50">
        <f>'Functional Unit Flair325'!F30*(Configurator!$BO$3+Configurator!$BO$4)/(Configurator!$BK$3+Configurator!$BK$4)*Configurator!$BK$9/Configurator!$BO$9</f>
        <v>1.4312778424217999E-5</v>
      </c>
      <c r="G30" s="50">
        <f>'Functional Unit Flair325'!G30*(Configurator!$BO$4)/(Configurator!$BK$4)*Configurator!$BK$9/Configurator!$BO$9</f>
        <v>2.4090709140271492E-7</v>
      </c>
      <c r="H30" s="50">
        <f>'Functional Unit Flair325'!H30*1*Configurator!$BK$9/Configurator!$BO$9</f>
        <v>3.8132473484162896E-6</v>
      </c>
      <c r="I30" s="50">
        <f>'Functional Unit Flair325'!I30*1*Configurator!$BK$9/Configurator!$BO$9</f>
        <v>1.5235013936651582E-4</v>
      </c>
      <c r="J30" s="13">
        <f>'Functional Unit Flair325'!J30*1*Configurator!$BK$9/Configurator!$BO$9</f>
        <v>0</v>
      </c>
      <c r="K30" s="13">
        <f>'Functional Unit Flair325'!K30*1*Configurator!$BK$9/Configurator!$BO$9</f>
        <v>0</v>
      </c>
      <c r="L30" s="13">
        <f>'Functional Unit Flair325'!L30*1*Configurator!$BK$9/Configurator!$BO$9</f>
        <v>0</v>
      </c>
      <c r="M30" s="50">
        <f>'Functional Unit Flair325'!M30*Configurator!$BO$21/Configurator!$BK$21*Configurator!$BK$9/Configurator!$BO$9</f>
        <v>7.3029958934517207E-4</v>
      </c>
      <c r="N30" s="13">
        <f>'Functional Unit Flair325'!N30*1*Configurator!$BK$9/Configurator!$BO$9</f>
        <v>0</v>
      </c>
      <c r="O30" s="13">
        <f>'Functional Unit Flair325'!O30*(Configurator!$BO$3)/(Configurator!$BK$3)*Configurator!$BK$9/Configurator!$BO$9</f>
        <v>0</v>
      </c>
      <c r="P30" s="50">
        <f>'Functional Unit Flair325'!P30*(Configurator!$BO$3)/(Configurator!$BK$3)*Configurator!$BK$9/Configurator!$BO$9</f>
        <v>8.7464593445769926E-7</v>
      </c>
      <c r="Q30" s="50">
        <f>'Functional Unit Flair325'!Q30*(Configurator!$BO$3)/(Configurator!$BK$3)*Configurator!$BK$9/Configurator!$BO$9</f>
        <v>1.3530490607431785E-6</v>
      </c>
      <c r="R30" s="53">
        <f>'Functional Unit Flair325'!R30*(Configurator!$BO$3)/(Configurator!$BK$3)*Configurator!$BK$9/Configurator!$BO$9</f>
        <v>2.1208482654600301E-6</v>
      </c>
      <c r="S30" s="15">
        <f t="shared" si="0"/>
        <v>2.005671898891552E-3</v>
      </c>
      <c r="T30" s="12" t="s">
        <v>146</v>
      </c>
    </row>
    <row r="31" spans="2:20" ht="25.2" thickTop="1" thickBot="1" x14ac:dyDescent="0.35">
      <c r="B31" s="11" t="s">
        <v>124</v>
      </c>
      <c r="C31" s="51">
        <f>'Functional Unit Flair325'!C31*(Configurator!$BO$3+Configurator!$BO$4)/(Configurator!$BK$3+Configurator!$BK$4)*Configurator!$BK$9/Configurator!$BO$9</f>
        <v>6.6121691258163846E-4</v>
      </c>
      <c r="D31" s="51">
        <f>'Functional Unit Flair325'!D31*(Configurator!$BO$3+Configurator!$BO$4)/(Configurator!$BK$3+Configurator!$BK$4)*Configurator!$BK$9/Configurator!$BO$9</f>
        <v>6.3070418537581104E-10</v>
      </c>
      <c r="E31" s="51">
        <f>'Functional Unit Flair325'!E31*(Configurator!$BO$3+Configurator!$BO$4)/(Configurator!$BK$3+Configurator!$BK$4)*Configurator!$BK$9/Configurator!$BO$9</f>
        <v>3.6694010098250928E-5</v>
      </c>
      <c r="F31" s="51">
        <f>'Functional Unit Flair325'!F31*(Configurator!$BO$3+Configurator!$BO$4)/(Configurator!$BK$3+Configurator!$BK$4)*Configurator!$BK$9/Configurator!$BO$9</f>
        <v>3.4820173168340688E-9</v>
      </c>
      <c r="G31" s="51">
        <f>'Functional Unit Flair325'!G31*(Configurator!$BO$4)/(Configurator!$BK$4)*Configurator!$BK$9/Configurator!$BO$9</f>
        <v>5.303798226244344E-10</v>
      </c>
      <c r="H31" s="51">
        <f>'Functional Unit Flair325'!H31*1*Configurator!$BK$9/Configurator!$BO$9</f>
        <v>7.8230971945701362E-9</v>
      </c>
      <c r="I31" s="51">
        <f>'Functional Unit Flair325'!I31*1*Configurator!$BK$9/Configurator!$BO$9</f>
        <v>2.9211374479638007E-7</v>
      </c>
      <c r="J31" s="16">
        <f>'Functional Unit Flair325'!J31*1*Configurator!$BK$9/Configurator!$BO$9</f>
        <v>0</v>
      </c>
      <c r="K31" s="16">
        <f>'Functional Unit Flair325'!K31*1*Configurator!$BK$9/Configurator!$BO$9</f>
        <v>0</v>
      </c>
      <c r="L31" s="16">
        <f>'Functional Unit Flair325'!L31*1*Configurator!$BK$9/Configurator!$BO$9</f>
        <v>0</v>
      </c>
      <c r="M31" s="51">
        <f>'Functional Unit Flair325'!M31*Configurator!$BO$21/Configurator!$BK$21*Configurator!$BK$9/Configurator!$BO$9</f>
        <v>5.1688378755229249E-6</v>
      </c>
      <c r="N31" s="16">
        <f>'Functional Unit Flair325'!N31*1*Configurator!$BK$9/Configurator!$BO$9</f>
        <v>0</v>
      </c>
      <c r="O31" s="16">
        <f>'Functional Unit Flair325'!O31*(Configurator!$BO$3)/(Configurator!$BK$3)*Configurator!$BK$9/Configurator!$BO$9</f>
        <v>0</v>
      </c>
      <c r="P31" s="51">
        <f>'Functional Unit Flair325'!P31*(Configurator!$BO$3)/(Configurator!$BK$3)*Configurator!$BK$9/Configurator!$BO$9</f>
        <v>2.1278414918414917E-10</v>
      </c>
      <c r="Q31" s="51">
        <f>'Functional Unit Flair325'!Q31*(Configurator!$BO$3)/(Configurator!$BK$3)*Configurator!$BK$9/Configurator!$BO$9</f>
        <v>1.1430248183189359E-8</v>
      </c>
      <c r="R31" s="54">
        <f>'Functional Unit Flair325'!R31*(Configurator!$BO$3)/(Configurator!$BK$3)*Configurator!$BK$9/Configurator!$BO$9</f>
        <v>1.0786096805155627E-8</v>
      </c>
      <c r="S31" s="15">
        <f t="shared" si="0"/>
        <v>7.0340676962786551E-4</v>
      </c>
      <c r="T31" s="16" t="s">
        <v>146</v>
      </c>
    </row>
    <row r="32" spans="2:20" ht="15.6" thickTop="1" thickBot="1" x14ac:dyDescent="0.35">
      <c r="B32" s="11" t="s">
        <v>125</v>
      </c>
      <c r="C32" s="52">
        <f>'Functional Unit Flair325'!C32*(Configurator!$BO$3+Configurator!$BO$4)/(Configurator!$BK$3+Configurator!$BK$4)*Configurator!$BK$9/Configurator!$BO$9</f>
        <v>21.821313723819827</v>
      </c>
      <c r="D32" s="52">
        <f>'Functional Unit Flair325'!D32*(Configurator!$BO$3+Configurator!$BO$4)/(Configurator!$BK$3+Configurator!$BK$4)*Configurator!$BK$9/Configurator!$BO$9</f>
        <v>0.1233806314316427</v>
      </c>
      <c r="E32" s="52">
        <f>'Functional Unit Flair325'!E32*(Configurator!$BO$3+Configurator!$BO$4)/(Configurator!$BK$3+Configurator!$BK$4)*Configurator!$BK$9/Configurator!$BO$9</f>
        <v>3.691048290517887</v>
      </c>
      <c r="F32" s="52">
        <f>'Functional Unit Flair325'!F32*(Configurator!$BO$3+Configurator!$BO$4)/(Configurator!$BK$3+Configurator!$BK$4)*Configurator!$BK$9/Configurator!$BO$9</f>
        <v>0.68116480390137235</v>
      </c>
      <c r="G32" s="52">
        <f>'Functional Unit Flair325'!G32*(Configurator!$BO$4)/(Configurator!$BK$4)*Configurator!$BK$9/Configurator!$BO$9</f>
        <v>-0.2848752658823529</v>
      </c>
      <c r="H32" s="52">
        <f>'Functional Unit Flair325'!H32*1*Configurator!$BK$9/Configurator!$BO$9</f>
        <v>9.0742911855203612E-2</v>
      </c>
      <c r="I32" s="52">
        <f>'Functional Unit Flair325'!I32*1*Configurator!$BK$9/Configurator!$BO$9</f>
        <v>3.8854113954751135</v>
      </c>
      <c r="J32" s="18">
        <f>'Functional Unit Flair325'!J32*1*Configurator!$BK$9/Configurator!$BO$9</f>
        <v>0</v>
      </c>
      <c r="K32" s="18">
        <f>'Functional Unit Flair325'!K32*1*Configurator!$BK$9/Configurator!$BO$9</f>
        <v>0</v>
      </c>
      <c r="L32" s="18">
        <f>'Functional Unit Flair325'!L32*1*Configurator!$BK$9/Configurator!$BO$9</f>
        <v>0</v>
      </c>
      <c r="M32" s="52">
        <f>'Functional Unit Flair325'!M32*Configurator!$BO$21/Configurator!$BK$21*Configurator!$BK$9/Configurator!$BO$9</f>
        <v>433.20042792452836</v>
      </c>
      <c r="N32" s="18">
        <f>'Functional Unit Flair325'!N32*1*Configurator!$BK$9/Configurator!$BO$9</f>
        <v>0</v>
      </c>
      <c r="O32" s="18">
        <f>'Functional Unit Flair325'!O32*(Configurator!$BO$3)/(Configurator!$BK$3)*Configurator!$BK$9/Configurator!$BO$9</f>
        <v>0</v>
      </c>
      <c r="P32" s="52">
        <f>'Functional Unit Flair325'!P32*(Configurator!$BO$3)/(Configurator!$BK$3)*Configurator!$BK$9/Configurator!$BO$9</f>
        <v>4.1625602654600302E-2</v>
      </c>
      <c r="Q32" s="52">
        <f>'Functional Unit Flair325'!Q32*(Configurator!$BO$3)/(Configurator!$BK$3)*Configurator!$BK$9/Configurator!$BO$9</f>
        <v>-0.93985151564513914</v>
      </c>
      <c r="R32" s="55">
        <f>'Functional Unit Flair325'!R32*(Configurator!$BO$3)/(Configurator!$BK$3)*Configurator!$BK$9/Configurator!$BO$9</f>
        <v>1.4677718162621691E-2</v>
      </c>
      <c r="S32" s="15">
        <f t="shared" si="0"/>
        <v>462.32506622081911</v>
      </c>
      <c r="T32" s="18" t="s">
        <v>146</v>
      </c>
    </row>
    <row r="33" spans="2:20" ht="15.6" thickTop="1" thickBot="1" x14ac:dyDescent="0.35">
      <c r="B33" s="11" t="s">
        <v>126</v>
      </c>
      <c r="C33" s="51">
        <f>'Functional Unit Flair325'!C33*(Configurator!$BO$3+Configurator!$BO$4)/(Configurator!$BK$3+Configurator!$BK$4)*Configurator!$BK$9/Configurator!$BO$9</f>
        <v>1.47323134764535E-2</v>
      </c>
      <c r="D33" s="51">
        <f>'Functional Unit Flair325'!D33*(Configurator!$BO$3+Configurator!$BO$4)/(Configurator!$BK$3+Configurator!$BK$4)*Configurator!$BK$9/Configurator!$BO$9</f>
        <v>1.7165492489038213E-7</v>
      </c>
      <c r="E33" s="51">
        <f>'Functional Unit Flair325'!E33*(Configurator!$BO$3+Configurator!$BO$4)/(Configurator!$BK$3+Configurator!$BK$4)*Configurator!$BK$9/Configurator!$BO$9</f>
        <v>1.8977977463697968E-3</v>
      </c>
      <c r="F33" s="51">
        <f>'Functional Unit Flair325'!F33*(Configurator!$BO$3+Configurator!$BO$4)/(Configurator!$BK$3+Configurator!$BK$4)*Configurator!$BK$9/Configurator!$BO$9</f>
        <v>9.4767946328621528E-7</v>
      </c>
      <c r="G33" s="51">
        <f>'Functional Unit Flair325'!G33*(Configurator!$BO$4)/(Configurator!$BK$4)*Configurator!$BK$9/Configurator!$BO$9</f>
        <v>3.2122774298642535E-6</v>
      </c>
      <c r="H33" s="51">
        <f>'Functional Unit Flair325'!H33*1*Configurator!$BK$9/Configurator!$BO$9</f>
        <v>-3.3159707511312218E-2</v>
      </c>
      <c r="I33" s="51">
        <f>'Functional Unit Flair325'!I33*1*Configurator!$BK$9/Configurator!$BO$9</f>
        <v>2.6374527420814477E-3</v>
      </c>
      <c r="J33" s="16">
        <f>'Functional Unit Flair325'!J33*1*Configurator!$BK$9/Configurator!$BO$9</f>
        <v>0</v>
      </c>
      <c r="K33" s="16">
        <f>'Functional Unit Flair325'!K33*1*Configurator!$BK$9/Configurator!$BO$9</f>
        <v>0</v>
      </c>
      <c r="L33" s="16">
        <f>'Functional Unit Flair325'!L33*1*Configurator!$BK$9/Configurator!$BO$9</f>
        <v>0</v>
      </c>
      <c r="M33" s="51">
        <f>'Functional Unit Flair325'!M33*Configurator!$BO$21/Configurator!$BK$21*Configurator!$BK$9/Configurator!$BO$9</f>
        <v>0.1124016824724665</v>
      </c>
      <c r="N33" s="16">
        <f>'Functional Unit Flair325'!N33*1*Configurator!$BK$9/Configurator!$BO$9</f>
        <v>0</v>
      </c>
      <c r="O33" s="16">
        <f>'Functional Unit Flair325'!O33*(Configurator!$BO$3)/(Configurator!$BK$3)*Configurator!$BK$9/Configurator!$BO$9</f>
        <v>0</v>
      </c>
      <c r="P33" s="51">
        <f>'Functional Unit Flair325'!P33*(Configurator!$BO$3)/(Configurator!$BK$3)*Configurator!$BK$9/Configurator!$BO$9</f>
        <v>5.7912167832167836E-8</v>
      </c>
      <c r="Q33" s="51">
        <f>'Functional Unit Flair325'!Q33*(Configurator!$BO$3)/(Configurator!$BK$3)*Configurator!$BK$9/Configurator!$BO$9</f>
        <v>3.6833546140134376E-5</v>
      </c>
      <c r="R33" s="54">
        <f>'Functional Unit Flair325'!R33*(Configurator!$BO$3)/(Configurator!$BK$3)*Configurator!$BK$9/Configurator!$BO$9</f>
        <v>7.8819295214589332E-6</v>
      </c>
      <c r="S33" s="15">
        <f t="shared" si="0"/>
        <v>9.8558643925706499E-2</v>
      </c>
      <c r="T33" s="16" t="s">
        <v>146</v>
      </c>
    </row>
    <row r="34" spans="2:20" ht="75" customHeight="1" thickTop="1" thickBot="1" x14ac:dyDescent="0.35">
      <c r="B34" s="80" t="s">
        <v>119</v>
      </c>
      <c r="C34" s="77" t="s">
        <v>114</v>
      </c>
      <c r="D34" s="78"/>
      <c r="E34" s="79"/>
      <c r="F34" s="1" t="s">
        <v>0</v>
      </c>
      <c r="G34" s="1" t="s">
        <v>1</v>
      </c>
      <c r="H34" s="77" t="s">
        <v>115</v>
      </c>
      <c r="I34" s="78"/>
      <c r="J34" s="78"/>
      <c r="K34" s="78"/>
      <c r="L34" s="78"/>
      <c r="M34" s="78"/>
      <c r="N34" s="79"/>
      <c r="O34" s="77" t="s">
        <v>116</v>
      </c>
      <c r="P34" s="78"/>
      <c r="Q34" s="78"/>
      <c r="R34" s="79"/>
      <c r="S34" s="73" t="s">
        <v>117</v>
      </c>
      <c r="T34" s="1" t="s">
        <v>118</v>
      </c>
    </row>
    <row r="35" spans="2:20" ht="15.6" thickTop="1" thickBot="1" x14ac:dyDescent="0.35">
      <c r="B35" s="80"/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74"/>
      <c r="T35" s="2" t="s">
        <v>18</v>
      </c>
    </row>
    <row r="36" spans="2:20" ht="15.6" thickTop="1" thickBot="1" x14ac:dyDescent="0.35">
      <c r="B36" s="11" t="s">
        <v>127</v>
      </c>
      <c r="C36" s="51">
        <f>'Functional Unit Flair325'!C36*(Configurator!$BO$3+Configurator!$BO$4)/(Configurator!$BK$3+Configurator!$BK$4)*Configurator!$BK$9/Configurator!$BO$9</f>
        <v>17.670714924417304</v>
      </c>
      <c r="D36" s="51">
        <f>'Functional Unit Flair325'!D36*(Configurator!$BO$3+Configurator!$BO$4)/(Configurator!$BK$3+Configurator!$BK$4)*Configurator!$BK$9/Configurator!$BO$9</f>
        <v>0.12294136463579697</v>
      </c>
      <c r="E36" s="51">
        <f>'Functional Unit Flair325'!E36*(Configurator!$BO$3+Configurator!$BO$4)/(Configurator!$BK$3+Configurator!$BK$4)*Configurator!$BK$9/Configurator!$BO$9</f>
        <v>2.9693192136070756</v>
      </c>
      <c r="F36" s="51">
        <f>'Functional Unit Flair325'!F36*(Configurator!$BO$3+Configurator!$BO$4)/(Configurator!$BK$3+Configurator!$BK$4)*Configurator!$BK$9/Configurator!$BO$9</f>
        <v>0.67873966693678733</v>
      </c>
      <c r="G36" s="51">
        <f>'Functional Unit Flair325'!G36*(Configurator!$BO$4)/(Configurator!$BK$4)*Configurator!$BK$9/Configurator!$BO$9</f>
        <v>5.0437796199095022E-3</v>
      </c>
      <c r="H36" s="51">
        <f>'Functional Unit Flair325'!H36*1*Configurator!$BK$9/Configurator!$BO$9</f>
        <v>4.3591974660633484E-2</v>
      </c>
      <c r="I36" s="51">
        <f>'Functional Unit Flair325'!I36*1*Configurator!$BK$9/Configurator!$BO$9</f>
        <v>3.451118479638009</v>
      </c>
      <c r="J36" s="20">
        <f>'Functional Unit Flair325'!J36*1*Configurator!$BK$9/Configurator!$BO$9</f>
        <v>0</v>
      </c>
      <c r="K36" s="20">
        <f>'Functional Unit Flair325'!K36*1*Configurator!$BK$9/Configurator!$BO$9</f>
        <v>0</v>
      </c>
      <c r="L36" s="20">
        <f>'Functional Unit Flair325'!L36*1*Configurator!$BK$9/Configurator!$BO$9</f>
        <v>0</v>
      </c>
      <c r="M36" s="51">
        <f>'Functional Unit Flair325'!M36*Configurator!$BO$21/Configurator!$BK$21*Configurator!$BK$9/Configurator!$BO$9</f>
        <v>33.060444921027923</v>
      </c>
      <c r="N36" s="20">
        <f>'Functional Unit Flair325'!N36*1*Configurator!$BK$9/Configurator!$BO$9</f>
        <v>0</v>
      </c>
      <c r="O36" s="20">
        <f>'Functional Unit Flair325'!O36*(Configurator!$BO$3)/(Configurator!$BK$3)*Configurator!$BK$9/Configurator!$BO$9</f>
        <v>0</v>
      </c>
      <c r="P36" s="51">
        <f>'Functional Unit Flair325'!P36*(Configurator!$BO$3)/(Configurator!$BK$3)*Configurator!$BK$9/Configurator!$BO$9</f>
        <v>4.1477405731523379E-2</v>
      </c>
      <c r="Q36" s="51">
        <f>'Functional Unit Flair325'!Q36*(Configurator!$BO$3)/(Configurator!$BK$3)*Configurator!$BK$9/Configurator!$BO$9</f>
        <v>3.2508476621417794E-2</v>
      </c>
      <c r="R36" s="51">
        <f>'Functional Unit Flair325'!R36*(Configurator!$BO$3)/(Configurator!$BK$3)*Configurator!$BK$9/Configurator!$BO$9</f>
        <v>1.4071552996023584E-2</v>
      </c>
      <c r="S36" s="15">
        <f t="shared" ref="S36:S54" si="1">SUM(C36:R36)</f>
        <v>58.089971759892393</v>
      </c>
      <c r="T36" s="20" t="s">
        <v>146</v>
      </c>
    </row>
    <row r="37" spans="2:20" ht="15.6" thickTop="1" thickBot="1" x14ac:dyDescent="0.35">
      <c r="B37" s="11" t="s">
        <v>128</v>
      </c>
      <c r="C37" s="51">
        <f>'Functional Unit Flair325'!C37*(Configurator!$BO$3+Configurator!$BO$4)/(Configurator!$BK$3+Configurator!$BK$4)*Configurator!$BK$9/Configurator!$BO$9</f>
        <v>0.7195332970174293</v>
      </c>
      <c r="D37" s="51">
        <f>'Functional Unit Flair325'!D37*(Configurator!$BO$3+Configurator!$BO$4)/(Configurator!$BK$3+Configurator!$BK$4)*Configurator!$BK$9/Configurator!$BO$9</f>
        <v>2.4937853378246373E-3</v>
      </c>
      <c r="E37" s="51">
        <f>'Functional Unit Flair325'!E37*(Configurator!$BO$3+Configurator!$BO$4)/(Configurator!$BK$3+Configurator!$BK$4)*Configurator!$BK$9/Configurator!$BO$9</f>
        <v>9.5328162485928181E-2</v>
      </c>
      <c r="F37" s="51">
        <f>'Functional Unit Flair325'!F37*(Configurator!$BO$3+Configurator!$BO$4)/(Configurator!$BK$3+Configurator!$BK$4)*Configurator!$BK$9/Configurator!$BO$9</f>
        <v>1.3767791487605839E-2</v>
      </c>
      <c r="G37" s="51">
        <f>'Functional Unit Flair325'!G37*(Configurator!$BO$4)/(Configurator!$BK$4)*Configurator!$BK$9/Configurator!$BO$9</f>
        <v>2.1301876561085977E-4</v>
      </c>
      <c r="H37" s="51">
        <f>'Functional Unit Flair325'!H37*1*Configurator!$BK$9/Configurator!$BO$9</f>
        <v>0.15831847963800905</v>
      </c>
      <c r="I37" s="51">
        <f>'Functional Unit Flair325'!I37*1*Configurator!$BK$9/Configurator!$BO$9</f>
        <v>3.6553235837104077E-2</v>
      </c>
      <c r="J37" s="16">
        <f>'Functional Unit Flair325'!J37*1*Configurator!$BK$9/Configurator!$BO$9</f>
        <v>0</v>
      </c>
      <c r="K37" s="16">
        <f>'Functional Unit Flair325'!K37*1*Configurator!$BK$9/Configurator!$BO$9</f>
        <v>0</v>
      </c>
      <c r="L37" s="16">
        <f>'Functional Unit Flair325'!L37*1*Configurator!$BK$9/Configurator!$BO$9</f>
        <v>0</v>
      </c>
      <c r="M37" s="51">
        <f>'Functional Unit Flair325'!M37*Configurator!$BO$21/Configurator!$BK$21*Configurator!$BK$9/Configurator!$BO$9</f>
        <v>0.40450680737641942</v>
      </c>
      <c r="N37" s="16">
        <f>'Functional Unit Flair325'!N37*1*Configurator!$BK$9/Configurator!$BO$9</f>
        <v>0</v>
      </c>
      <c r="O37" s="16">
        <f>'Functional Unit Flair325'!O37*(Configurator!$BO$3)/(Configurator!$BK$3)*Configurator!$BK$9/Configurator!$BO$9</f>
        <v>0</v>
      </c>
      <c r="P37" s="51">
        <f>'Functional Unit Flair325'!P37*(Configurator!$BO$3)/(Configurator!$BK$3)*Configurator!$BK$9/Configurator!$BO$9</f>
        <v>8.4134210887152055E-4</v>
      </c>
      <c r="Q37" s="51">
        <f>'Functional Unit Flair325'!Q37*(Configurator!$BO$3)/(Configurator!$BK$3)*Configurator!$BK$9/Configurator!$BO$9</f>
        <v>1.5888035650623886E-2</v>
      </c>
      <c r="R37" s="51">
        <f>'Functional Unit Flair325'!R37*(Configurator!$BO$3)/(Configurator!$BK$3)*Configurator!$BK$9/Configurator!$BO$9</f>
        <v>9.7301670094611277E-3</v>
      </c>
      <c r="S37" s="15">
        <f t="shared" si="1"/>
        <v>1.4571741227148878</v>
      </c>
      <c r="T37" s="16" t="s">
        <v>146</v>
      </c>
    </row>
    <row r="38" spans="2:20" ht="15.6" thickTop="1" thickBot="1" x14ac:dyDescent="0.35">
      <c r="B38" s="11" t="s">
        <v>129</v>
      </c>
      <c r="C38" s="51">
        <f>'Functional Unit Flair325'!C38*(Configurator!$BO$3+Configurator!$BO$4)/(Configurator!$BK$3+Configurator!$BK$4)*Configurator!$BK$9/Configurator!$BO$9</f>
        <v>353.91005093980101</v>
      </c>
      <c r="D38" s="51">
        <f>'Functional Unit Flair325'!D38*(Configurator!$BO$3+Configurator!$BO$4)/(Configurator!$BK$3+Configurator!$BK$4)*Configurator!$BK$9/Configurator!$BO$9</f>
        <v>0.59308602296172019</v>
      </c>
      <c r="E38" s="51">
        <f>'Functional Unit Flair325'!E38*(Configurator!$BO$3+Configurator!$BO$4)/(Configurator!$BK$3+Configurator!$BK$4)*Configurator!$BK$9/Configurator!$BO$9</f>
        <v>27.187647378763248</v>
      </c>
      <c r="F38" s="51">
        <f>'Functional Unit Flair325'!F38*(Configurator!$BO$3+Configurator!$BO$4)/(Configurator!$BK$3+Configurator!$BK$4)*Configurator!$BK$9/Configurator!$BO$9</f>
        <v>3.2743334790992278</v>
      </c>
      <c r="G38" s="51">
        <f>'Functional Unit Flair325'!G38*(Configurator!$BO$4)/(Configurator!$BK$4)*Configurator!$BK$9/Configurator!$BO$9</f>
        <v>2.9705526877828056E-2</v>
      </c>
      <c r="H38" s="51">
        <f>'Functional Unit Flair325'!H38*1*Configurator!$BK$9/Configurator!$BO$9</f>
        <v>0.98170866968325798</v>
      </c>
      <c r="I38" s="51">
        <f>'Functional Unit Flair325'!I38*1*Configurator!$BK$9/Configurator!$BO$9</f>
        <v>12.364867330316743</v>
      </c>
      <c r="J38" s="20">
        <f>'Functional Unit Flair325'!J38*1*Configurator!$BK$9/Configurator!$BO$9</f>
        <v>0</v>
      </c>
      <c r="K38" s="20">
        <f>'Functional Unit Flair325'!K38*1*Configurator!$BK$9/Configurator!$BO$9</f>
        <v>0</v>
      </c>
      <c r="L38" s="20">
        <f>'Functional Unit Flair325'!L38*1*Configurator!$BK$9/Configurator!$BO$9</f>
        <v>0</v>
      </c>
      <c r="M38" s="51">
        <f>'Functional Unit Flair325'!M38*Configurator!$BO$21/Configurator!$BK$21*Configurator!$BK$9/Configurator!$BO$9</f>
        <v>140.13292280372238</v>
      </c>
      <c r="N38" s="20">
        <f>'Functional Unit Flair325'!N38*1*Configurator!$BK$9/Configurator!$BO$9</f>
        <v>0</v>
      </c>
      <c r="O38" s="20">
        <f>'Functional Unit Flair325'!O38*(Configurator!$BO$3)/(Configurator!$BK$3)*Configurator!$BK$9/Configurator!$BO$9</f>
        <v>0</v>
      </c>
      <c r="P38" s="51">
        <f>'Functional Unit Flair325'!P38*(Configurator!$BO$3)/(Configurator!$BK$3)*Configurator!$BK$9/Configurator!$BO$9</f>
        <v>0.20009270259152609</v>
      </c>
      <c r="Q38" s="51">
        <f>'Functional Unit Flair325'!Q38*(Configurator!$BO$3)/(Configurator!$BK$3)*Configurator!$BK$9/Configurator!$BO$9</f>
        <v>0.69011254627725216</v>
      </c>
      <c r="R38" s="51">
        <f>'Functional Unit Flair325'!R38*(Configurator!$BO$3)/(Configurator!$BK$3)*Configurator!$BK$9/Configurator!$BO$9</f>
        <v>0.36895584807349513</v>
      </c>
      <c r="S38" s="15">
        <f t="shared" si="1"/>
        <v>539.73348324816777</v>
      </c>
      <c r="T38" s="20" t="s">
        <v>146</v>
      </c>
    </row>
    <row r="39" spans="2:20" ht="15.6" thickTop="1" thickBot="1" x14ac:dyDescent="0.35">
      <c r="B39" s="11" t="s">
        <v>130</v>
      </c>
      <c r="C39" s="51">
        <f>'Functional Unit Flair325'!C39*(Configurator!$BO$3+Configurator!$BO$4)/(Configurator!$BK$3+Configurator!$BK$4)*Configurator!$BK$9/Configurator!$BO$9</f>
        <v>1.6020829163925305</v>
      </c>
      <c r="D39" s="51">
        <f>'Functional Unit Flair325'!D39*(Configurator!$BO$3+Configurator!$BO$4)/(Configurator!$BK$3+Configurator!$BK$4)*Configurator!$BK$9/Configurator!$BO$9</f>
        <v>1.7236807884604433E-4</v>
      </c>
      <c r="E39" s="51">
        <f>'Functional Unit Flair325'!E39*(Configurator!$BO$3+Configurator!$BO$4)/(Configurator!$BK$3+Configurator!$BK$4)*Configurator!$BK$9/Configurator!$BO$9</f>
        <v>0.14622048708983629</v>
      </c>
      <c r="F39" s="51">
        <f>'Functional Unit Flair325'!F39*(Configurator!$BO$3+Configurator!$BO$4)/(Configurator!$BK$3+Configurator!$BK$4)*Configurator!$BK$9/Configurator!$BO$9</f>
        <v>9.516166726794078E-4</v>
      </c>
      <c r="G39" s="51">
        <f>'Functional Unit Flair325'!G39*(Configurator!$BO$4)/(Configurator!$BK$4)*Configurator!$BK$9/Configurator!$BO$9</f>
        <v>2.8675848687782806E-4</v>
      </c>
      <c r="H39" s="51">
        <f>'Functional Unit Flair325'!H39*1*Configurator!$BK$9/Configurator!$BO$9</f>
        <v>1.3903324524886877E-2</v>
      </c>
      <c r="I39" s="51">
        <f>'Functional Unit Flair325'!I39*1*Configurator!$BK$9/Configurator!$BO$9</f>
        <v>0.12882830045248869</v>
      </c>
      <c r="J39" s="16">
        <f>'Functional Unit Flair325'!J39*1*Configurator!$BK$9/Configurator!$BO$9</f>
        <v>0</v>
      </c>
      <c r="K39" s="16">
        <f>'Functional Unit Flair325'!K39*1*Configurator!$BK$9/Configurator!$BO$9</f>
        <v>0</v>
      </c>
      <c r="L39" s="16">
        <f>'Functional Unit Flair325'!L39*1*Configurator!$BK$9/Configurator!$BO$9</f>
        <v>0</v>
      </c>
      <c r="M39" s="51">
        <f>'Functional Unit Flair325'!M39*Configurator!$BO$21/Configurator!$BK$21*Configurator!$BK$9/Configurator!$BO$9</f>
        <v>29.220208885853335</v>
      </c>
      <c r="N39" s="16">
        <f>'Functional Unit Flair325'!N39*1*Configurator!$BK$9/Configurator!$BO$9</f>
        <v>0</v>
      </c>
      <c r="O39" s="16">
        <f>'Functional Unit Flair325'!O39*(Configurator!$BO$3)/(Configurator!$BK$3)*Configurator!$BK$9/Configurator!$BO$9</f>
        <v>0</v>
      </c>
      <c r="P39" s="51">
        <f>'Functional Unit Flair325'!P39*(Configurator!$BO$3)/(Configurator!$BK$3)*Configurator!$BK$9/Configurator!$BO$9</f>
        <v>5.8152771150418195E-5</v>
      </c>
      <c r="Q39" s="51">
        <f>'Functional Unit Flair325'!Q39*(Configurator!$BO$3)/(Configurator!$BK$3)*Configurator!$BK$9/Configurator!$BO$9</f>
        <v>5.0008633484162901E-3</v>
      </c>
      <c r="R39" s="51">
        <f>'Functional Unit Flair325'!R39*(Configurator!$BO$3)/(Configurator!$BK$3)*Configurator!$BK$9/Configurator!$BO$9</f>
        <v>2.7525223639105997E-4</v>
      </c>
      <c r="S39" s="15">
        <f t="shared" si="1"/>
        <v>31.11798892590744</v>
      </c>
      <c r="T39" s="16" t="s">
        <v>146</v>
      </c>
    </row>
    <row r="40" spans="2:20" ht="15.6" thickTop="1" thickBot="1" x14ac:dyDescent="0.35">
      <c r="B40" s="11" t="s">
        <v>131</v>
      </c>
      <c r="C40" s="51">
        <f>'Functional Unit Flair325'!C40*(Configurator!$BO$3+Configurator!$BO$4)/(Configurator!$BK$3+Configurator!$BK$4)*Configurator!$BK$9/Configurator!$BO$9</f>
        <v>0</v>
      </c>
      <c r="D40" s="51">
        <f>'Functional Unit Flair325'!D40*(Configurator!$BO$3+Configurator!$BO$4)/(Configurator!$BK$3+Configurator!$BK$4)*Configurator!$BK$9/Configurator!$BO$9</f>
        <v>0</v>
      </c>
      <c r="E40" s="51">
        <f>'Functional Unit Flair325'!E40*(Configurator!$BO$3+Configurator!$BO$4)/(Configurator!$BK$3+Configurator!$BK$4)*Configurator!$BK$9/Configurator!$BO$9</f>
        <v>0.23508228811220669</v>
      </c>
      <c r="F40" s="51">
        <f>'Functional Unit Flair325'!F40*(Configurator!$BO$3+Configurator!$BO$4)/(Configurator!$BK$3+Configurator!$BK$4)*Configurator!$BK$9/Configurator!$BO$9</f>
        <v>0</v>
      </c>
      <c r="G40" s="51">
        <f>'Functional Unit Flair325'!G40*(Configurator!$BO$4)/(Configurator!$BK$4)*Configurator!$BK$9/Configurator!$BO$9</f>
        <v>-0.29407590950226248</v>
      </c>
      <c r="H40" s="51">
        <f>'Functional Unit Flair325'!H40*1*Configurator!$BK$9/Configurator!$BO$9</f>
        <v>0</v>
      </c>
      <c r="I40" s="51">
        <f>'Functional Unit Flair325'!I40*1*Configurator!$BK$9/Configurator!$BO$9</f>
        <v>0</v>
      </c>
      <c r="J40" s="20">
        <f>'Functional Unit Flair325'!J40*1*Configurator!$BK$9/Configurator!$BO$9</f>
        <v>0</v>
      </c>
      <c r="K40" s="20">
        <f>'Functional Unit Flair325'!K40*1*Configurator!$BK$9/Configurator!$BO$9</f>
        <v>0</v>
      </c>
      <c r="L40" s="20">
        <f>'Functional Unit Flair325'!L40*1*Configurator!$BK$9/Configurator!$BO$9</f>
        <v>0</v>
      </c>
      <c r="M40" s="51">
        <f>'Functional Unit Flair325'!M40*Configurator!$BO$21/Configurator!$BK$21*Configurator!$BK$9/Configurator!$BO$9</f>
        <v>0</v>
      </c>
      <c r="N40" s="20">
        <f>'Functional Unit Flair325'!N40*1*Configurator!$BK$9/Configurator!$BO$9</f>
        <v>0</v>
      </c>
      <c r="O40" s="20">
        <f>'Functional Unit Flair325'!O40*(Configurator!$BO$3)/(Configurator!$BK$3)*Configurator!$BK$9/Configurator!$BO$9</f>
        <v>0</v>
      </c>
      <c r="P40" s="51">
        <f>'Functional Unit Flair325'!P40*(Configurator!$BO$3)/(Configurator!$BK$3)*Configurator!$BK$9/Configurator!$BO$9</f>
        <v>0</v>
      </c>
      <c r="Q40" s="51">
        <f>'Functional Unit Flair325'!Q40*(Configurator!$BO$3)/(Configurator!$BK$3)*Configurator!$BK$9/Configurator!$BO$9</f>
        <v>0</v>
      </c>
      <c r="R40" s="51">
        <f>'Functional Unit Flair325'!R40*(Configurator!$BO$3)/(Configurator!$BK$3)*Configurator!$BK$9/Configurator!$BO$9</f>
        <v>0</v>
      </c>
      <c r="S40" s="15">
        <f t="shared" si="1"/>
        <v>-5.8993621390055789E-2</v>
      </c>
      <c r="T40" s="20" t="s">
        <v>146</v>
      </c>
    </row>
    <row r="41" spans="2:20" ht="15.6" thickTop="1" thickBot="1" x14ac:dyDescent="0.35">
      <c r="B41" s="11" t="s">
        <v>132</v>
      </c>
      <c r="C41" s="51">
        <f>'Functional Unit Flair325'!C41*(Configurator!$BO$3+Configurator!$BO$4)/(Configurator!$BK$3+Configurator!$BK$4)*Configurator!$BK$9/Configurator!$BO$9</f>
        <v>1.6020829163925305</v>
      </c>
      <c r="D41" s="51">
        <f>'Functional Unit Flair325'!D41*(Configurator!$BO$3+Configurator!$BO$4)/(Configurator!$BK$3+Configurator!$BK$4)*Configurator!$BK$9/Configurator!$BO$9</f>
        <v>1.7236807884604433E-4</v>
      </c>
      <c r="E41" s="51">
        <f>'Functional Unit Flair325'!E41*(Configurator!$BO$3+Configurator!$BO$4)/(Configurator!$BK$3+Configurator!$BK$4)*Configurator!$BK$9/Configurator!$BO$9</f>
        <v>0.38130277520204298</v>
      </c>
      <c r="F41" s="51">
        <f>'Functional Unit Flair325'!F41*(Configurator!$BO$3+Configurator!$BO$4)/(Configurator!$BK$3+Configurator!$BK$4)*Configurator!$BK$9/Configurator!$BO$9</f>
        <v>9.516166726794078E-4</v>
      </c>
      <c r="G41" s="51">
        <f>'Functional Unit Flair325'!G41*(Configurator!$BO$4)/(Configurator!$BK$4)*Configurator!$BK$9/Configurator!$BO$9</f>
        <v>-0.29378914751131219</v>
      </c>
      <c r="H41" s="51">
        <f>'Functional Unit Flair325'!H41*1*Configurator!$BK$9/Configurator!$BO$9</f>
        <v>1.3903324524886877E-2</v>
      </c>
      <c r="I41" s="51">
        <f>'Functional Unit Flair325'!I41*1*Configurator!$BK$9/Configurator!$BO$9</f>
        <v>0.12882830045248869</v>
      </c>
      <c r="J41" s="16">
        <f>'Functional Unit Flair325'!J41*1*Configurator!$BK$9/Configurator!$BO$9</f>
        <v>0</v>
      </c>
      <c r="K41" s="16">
        <f>'Functional Unit Flair325'!K41*1*Configurator!$BK$9/Configurator!$BO$9</f>
        <v>0</v>
      </c>
      <c r="L41" s="16">
        <f>'Functional Unit Flair325'!L41*1*Configurator!$BK$9/Configurator!$BO$9</f>
        <v>0</v>
      </c>
      <c r="M41" s="51">
        <f>'Functional Unit Flair325'!M41*Configurator!$BO$21/Configurator!$BK$21*Configurator!$BK$9/Configurator!$BO$9</f>
        <v>29.220208885853335</v>
      </c>
      <c r="N41" s="16">
        <f>'Functional Unit Flair325'!N41*1*Configurator!$BK$9/Configurator!$BO$9</f>
        <v>0</v>
      </c>
      <c r="O41" s="16">
        <f>'Functional Unit Flair325'!O41*(Configurator!$BO$3)/(Configurator!$BK$3)*Configurator!$BK$9/Configurator!$BO$9</f>
        <v>0</v>
      </c>
      <c r="P41" s="51">
        <f>'Functional Unit Flair325'!P41*(Configurator!$BO$3)/(Configurator!$BK$3)*Configurator!$BK$9/Configurator!$BO$9</f>
        <v>5.8152771150418195E-5</v>
      </c>
      <c r="Q41" s="51">
        <f>'Functional Unit Flair325'!Q41*(Configurator!$BO$3)/(Configurator!$BK$3)*Configurator!$BK$9/Configurator!$BO$9</f>
        <v>5.0008633484162901E-3</v>
      </c>
      <c r="R41" s="51">
        <f>'Functional Unit Flair325'!R41*(Configurator!$BO$3)/(Configurator!$BK$3)*Configurator!$BK$9/Configurator!$BO$9</f>
        <v>2.7525223639105997E-4</v>
      </c>
      <c r="S41" s="15">
        <f t="shared" si="1"/>
        <v>31.058995308021458</v>
      </c>
      <c r="T41" s="16" t="s">
        <v>146</v>
      </c>
    </row>
    <row r="42" spans="2:20" ht="15.6" thickTop="1" thickBot="1" x14ac:dyDescent="0.35">
      <c r="B42" s="11" t="s">
        <v>133</v>
      </c>
      <c r="C42" s="51">
        <f>'Functional Unit Flair325'!C42*(Configurator!$BO$3+Configurator!$BO$4)/(Configurator!$BK$3+Configurator!$BK$4)*Configurator!$BK$9/Configurator!$BO$9</f>
        <v>17.049607707989292</v>
      </c>
      <c r="D42" s="51">
        <f>'Functional Unit Flair325'!D42*(Configurator!$BO$3+Configurator!$BO$4)/(Configurator!$BK$3+Configurator!$BK$4)*Configurator!$BK$9/Configurator!$BO$9</f>
        <v>0.123209150339257</v>
      </c>
      <c r="E42" s="51">
        <f>'Functional Unit Flair325'!E42*(Configurator!$BO$3+Configurator!$BO$4)/(Configurator!$BK$3+Configurator!$BK$4)*Configurator!$BK$9/Configurator!$BO$9</f>
        <v>3.1312537493133825</v>
      </c>
      <c r="F42" s="51">
        <f>'Functional Unit Flair325'!F42*(Configurator!$BO$3+Configurator!$BO$4)/(Configurator!$BK$3+Configurator!$BK$4)*Configurator!$BK$9/Configurator!$BO$9</f>
        <v>0.68021807126806344</v>
      </c>
      <c r="G42" s="51">
        <f>'Functional Unit Flair325'!G42*(Configurator!$BO$4)/(Configurator!$BK$4)*Configurator!$BK$9/Configurator!$BO$9</f>
        <v>8.9142052488687794E-3</v>
      </c>
      <c r="H42" s="51">
        <f>'Functional Unit Flair325'!H42*1*Configurator!$BK$9/Configurator!$BO$9</f>
        <v>7.6873498642533941E-2</v>
      </c>
      <c r="I42" s="51">
        <f>'Functional Unit Flair325'!I42*1*Configurator!$BK$9/Configurator!$BO$9</f>
        <v>2.9928272217194567</v>
      </c>
      <c r="J42" s="20">
        <f>'Functional Unit Flair325'!J42*1*Configurator!$BK$9/Configurator!$BO$9</f>
        <v>0</v>
      </c>
      <c r="K42" s="20">
        <f>'Functional Unit Flair325'!K42*1*Configurator!$BK$9/Configurator!$BO$9</f>
        <v>0</v>
      </c>
      <c r="L42" s="20">
        <f>'Functional Unit Flair325'!L42*1*Configurator!$BK$9/Configurator!$BO$9</f>
        <v>0</v>
      </c>
      <c r="M42" s="51">
        <f>'Functional Unit Flair325'!M42*Configurator!$BO$21/Configurator!$BK$21*Configurator!$BK$9/Configurator!$BO$9</f>
        <v>403.99753190472131</v>
      </c>
      <c r="N42" s="20">
        <f>'Functional Unit Flair325'!N42*1*Configurator!$BK$9/Configurator!$BO$9</f>
        <v>0</v>
      </c>
      <c r="O42" s="20">
        <f>'Functional Unit Flair325'!O42*(Configurator!$BO$3)/(Configurator!$BK$3)*Configurator!$BK$9/Configurator!$BO$9</f>
        <v>0</v>
      </c>
      <c r="P42" s="51">
        <f>'Functional Unit Flair325'!P42*(Configurator!$BO$3)/(Configurator!$BK$3)*Configurator!$BK$9/Configurator!$BO$9</f>
        <v>4.1567750445632795E-2</v>
      </c>
      <c r="Q42" s="51">
        <f>'Functional Unit Flair325'!Q42*(Configurator!$BO$3)/(Configurator!$BK$3)*Configurator!$BK$9/Configurator!$BO$9</f>
        <v>6.7600861099684634E-2</v>
      </c>
      <c r="R42" s="51">
        <f>'Functional Unit Flair325'!R42*(Configurator!$BO$3)/(Configurator!$BK$3)*Configurator!$BK$9/Configurator!$BO$9</f>
        <v>1.4405281777046485E-2</v>
      </c>
      <c r="S42" s="15">
        <f t="shared" si="1"/>
        <v>428.18400940256447</v>
      </c>
      <c r="T42" s="20" t="s">
        <v>146</v>
      </c>
    </row>
    <row r="43" spans="2:20" ht="15.6" thickTop="1" thickBot="1" x14ac:dyDescent="0.35">
      <c r="B43" s="11" t="s">
        <v>134</v>
      </c>
      <c r="C43" s="51">
        <f>'Functional Unit Flair325'!C43*(Configurator!$BO$3+Configurator!$BO$4)/(Configurator!$BK$3+Configurator!$BK$4)*Configurator!$BK$9/Configurator!$BO$9</f>
        <v>3.1810829645061389</v>
      </c>
      <c r="D43" s="51">
        <f>'Functional Unit Flair325'!D43*(Configurator!$BO$3+Configurator!$BO$4)/(Configurator!$BK$3+Configurator!$BK$4)*Configurator!$BK$9/Configurator!$BO$9</f>
        <v>0</v>
      </c>
      <c r="E43" s="51">
        <f>'Functional Unit Flair325'!E43*(Configurator!$BO$3+Configurator!$BO$4)/(Configurator!$BK$3+Configurator!$BK$4)*Configurator!$BK$9/Configurator!$BO$9</f>
        <v>0.18037633715269413</v>
      </c>
      <c r="F43" s="51">
        <f>'Functional Unit Flair325'!F43*(Configurator!$BO$3+Configurator!$BO$4)/(Configurator!$BK$3+Configurator!$BK$4)*Configurator!$BK$9/Configurator!$BO$9</f>
        <v>0</v>
      </c>
      <c r="G43" s="51">
        <f>'Functional Unit Flair325'!G43*(Configurator!$BO$4)/(Configurator!$BK$4)*Configurator!$BK$9/Configurator!$BO$9</f>
        <v>0</v>
      </c>
      <c r="H43" s="51">
        <f>'Functional Unit Flair325'!H43*1*Configurator!$BK$9/Configurator!$BO$9</f>
        <v>0</v>
      </c>
      <c r="I43" s="51">
        <f>'Functional Unit Flair325'!I43*1*Configurator!$BK$9/Configurator!$BO$9</f>
        <v>0.76452488687782805</v>
      </c>
      <c r="J43" s="16">
        <f>'Functional Unit Flair325'!J43*1*Configurator!$BK$9/Configurator!$BO$9</f>
        <v>0</v>
      </c>
      <c r="K43" s="16">
        <f>'Functional Unit Flair325'!K43*1*Configurator!$BK$9/Configurator!$BO$9</f>
        <v>0</v>
      </c>
      <c r="L43" s="16">
        <f>'Functional Unit Flair325'!L43*1*Configurator!$BK$9/Configurator!$BO$9</f>
        <v>0</v>
      </c>
      <c r="M43" s="51">
        <f>'Functional Unit Flair325'!M43*Configurator!$BO$21/Configurator!$BK$21*Configurator!$BK$9/Configurator!$BO$9</f>
        <v>0</v>
      </c>
      <c r="N43" s="16">
        <f>'Functional Unit Flair325'!N43*1*Configurator!$BK$9/Configurator!$BO$9</f>
        <v>0</v>
      </c>
      <c r="O43" s="16">
        <f>'Functional Unit Flair325'!O43*(Configurator!$BO$3)/(Configurator!$BK$3)*Configurator!$BK$9/Configurator!$BO$9</f>
        <v>0</v>
      </c>
      <c r="P43" s="51">
        <f>'Functional Unit Flair325'!P43*(Configurator!$BO$3)/(Configurator!$BK$3)*Configurator!$BK$9/Configurator!$BO$9</f>
        <v>0</v>
      </c>
      <c r="Q43" s="51">
        <f>'Functional Unit Flair325'!Q43*(Configurator!$BO$3)/(Configurator!$BK$3)*Configurator!$BK$9/Configurator!$BO$9</f>
        <v>-1.0124256136020842</v>
      </c>
      <c r="R43" s="51">
        <f>'Functional Unit Flair325'!R43*(Configurator!$BO$3)/(Configurator!$BK$3)*Configurator!$BK$9/Configurator!$BO$9</f>
        <v>0</v>
      </c>
      <c r="S43" s="15">
        <f t="shared" si="1"/>
        <v>3.1135585749345767</v>
      </c>
      <c r="T43" s="16" t="s">
        <v>146</v>
      </c>
    </row>
    <row r="44" spans="2:20" ht="15.6" thickTop="1" thickBot="1" x14ac:dyDescent="0.35">
      <c r="B44" s="11" t="s">
        <v>135</v>
      </c>
      <c r="C44" s="51">
        <f>'Functional Unit Flair325'!C44*(Configurator!$BO$3+Configurator!$BO$4)/(Configurator!$BK$3+Configurator!$BK$4)*Configurator!$BK$9/Configurator!$BO$9</f>
        <v>20.219230807427298</v>
      </c>
      <c r="D44" s="51">
        <f>'Functional Unit Flair325'!D44*(Configurator!$BO$3+Configurator!$BO$4)/(Configurator!$BK$3+Configurator!$BK$4)*Configurator!$BK$9/Configurator!$BO$9</f>
        <v>0.12320826335279662</v>
      </c>
      <c r="E44" s="51">
        <f>'Functional Unit Flair325'!E44*(Configurator!$BO$3+Configurator!$BO$4)/(Configurator!$BK$3+Configurator!$BK$4)*Configurator!$BK$9/Configurator!$BO$9</f>
        <v>3.3097455153158437</v>
      </c>
      <c r="F44" s="51">
        <f>'Functional Unit Flair325'!F44*(Configurator!$BO$3+Configurator!$BO$4)/(Configurator!$BK$3+Configurator!$BK$4)*Configurator!$BK$9/Configurator!$BO$9</f>
        <v>0.68021318722869295</v>
      </c>
      <c r="G44" s="51">
        <f>'Functional Unit Flair325'!G44*(Configurator!$BO$4)/(Configurator!$BK$4)*Configurator!$BK$9/Configurator!$BO$9</f>
        <v>8.9138816289592755E-3</v>
      </c>
      <c r="H44" s="51">
        <f>'Functional Unit Flair325'!H44*1*Configurator!$BK$9/Configurator!$BO$9</f>
        <v>7.6839587330316733E-2</v>
      </c>
      <c r="I44" s="51">
        <f>'Functional Unit Flair325'!I44*1*Configurator!$BK$9/Configurator!$BO$9</f>
        <v>3.7565830950226249</v>
      </c>
      <c r="J44" s="20">
        <f>'Functional Unit Flair325'!J44*1*Configurator!$BK$9/Configurator!$BO$9</f>
        <v>0</v>
      </c>
      <c r="K44" s="20">
        <f>'Functional Unit Flair325'!K44*1*Configurator!$BK$9/Configurator!$BO$9</f>
        <v>0</v>
      </c>
      <c r="L44" s="20">
        <f>'Functional Unit Flair325'!L44*1*Configurator!$BK$9/Configurator!$BO$9</f>
        <v>0</v>
      </c>
      <c r="M44" s="51">
        <f>'Functional Unit Flair325'!M44*Configurator!$BO$21/Configurator!$BK$21*Configurator!$BK$9/Configurator!$BO$9</f>
        <v>403.98021903867505</v>
      </c>
      <c r="N44" s="20">
        <f>'Functional Unit Flair325'!N44*1*Configurator!$BK$9/Configurator!$BO$9</f>
        <v>0</v>
      </c>
      <c r="O44" s="20">
        <f>'Functional Unit Flair325'!O44*(Configurator!$BO$3)/(Configurator!$BK$3)*Configurator!$BK$9/Configurator!$BO$9</f>
        <v>0</v>
      </c>
      <c r="P44" s="51">
        <f>'Functional Unit Flair325'!P44*(Configurator!$BO$3)/(Configurator!$BK$3)*Configurator!$BK$9/Configurator!$BO$9</f>
        <v>4.1567449883449882E-2</v>
      </c>
      <c r="Q44" s="51">
        <f>'Functional Unit Flair325'!Q44*(Configurator!$BO$3)/(Configurator!$BK$3)*Configurator!$BK$9/Configurator!$BO$9</f>
        <v>-0.94485237899355534</v>
      </c>
      <c r="R44" s="51">
        <f>'Functional Unit Flair325'!R44*(Configurator!$BO$3)/(Configurator!$BK$3)*Configurator!$BK$9/Configurator!$BO$9</f>
        <v>1.4402465926230634E-2</v>
      </c>
      <c r="S44" s="15">
        <f t="shared" si="1"/>
        <v>431.26607091279772</v>
      </c>
      <c r="T44" s="20" t="s">
        <v>146</v>
      </c>
    </row>
    <row r="45" spans="2:20" ht="15.6" thickTop="1" thickBot="1" x14ac:dyDescent="0.35">
      <c r="B45" s="3" t="s">
        <v>136</v>
      </c>
      <c r="C45" s="51">
        <f>'Functional Unit Flair325'!C45*(Configurator!$BO$3+Configurator!$BO$4)/(Configurator!$BK$3+Configurator!$BK$4)*Configurator!$BK$9/Configurator!$BO$9</f>
        <v>5.8771790230975098E-2</v>
      </c>
      <c r="D45" s="51">
        <f>'Functional Unit Flair325'!D45*(Configurator!$BO$3+Configurator!$BO$4)/(Configurator!$BK$3+Configurator!$BK$4)*Configurator!$BK$9/Configurator!$BO$9</f>
        <v>0</v>
      </c>
      <c r="E45" s="51">
        <f>'Functional Unit Flair325'!E45*(Configurator!$BO$3+Configurator!$BO$4)/(Configurator!$BK$3+Configurator!$BK$4)*Configurator!$BK$9/Configurator!$BO$9</f>
        <v>4.9593965612261433E-3</v>
      </c>
      <c r="F45" s="51">
        <f>'Functional Unit Flair325'!F45*(Configurator!$BO$3+Configurator!$BO$4)/(Configurator!$BK$3+Configurator!$BK$4)*Configurator!$BK$9/Configurator!$BO$9</f>
        <v>0</v>
      </c>
      <c r="G45" s="51">
        <f>'Functional Unit Flair325'!G45*(Configurator!$BO$4)/(Configurator!$BK$4)*Configurator!$BK$9/Configurator!$BO$9</f>
        <v>0</v>
      </c>
      <c r="H45" s="51">
        <f>'Functional Unit Flair325'!H45*1*Configurator!$BK$9/Configurator!$BO$9</f>
        <v>0</v>
      </c>
      <c r="I45" s="51">
        <f>'Functional Unit Flair325'!I45*1*Configurator!$BK$9/Configurator!$BO$9</f>
        <v>0</v>
      </c>
      <c r="J45" s="16">
        <f>'Functional Unit Flair325'!J45*1*Configurator!$BK$9/Configurator!$BO$9</f>
        <v>0</v>
      </c>
      <c r="K45" s="16">
        <f>'Functional Unit Flair325'!K45*1*Configurator!$BK$9/Configurator!$BO$9</f>
        <v>0</v>
      </c>
      <c r="L45" s="16">
        <f>'Functional Unit Flair325'!L45*1*Configurator!$BK$9/Configurator!$BO$9</f>
        <v>0</v>
      </c>
      <c r="M45" s="51">
        <f>'Functional Unit Flair325'!M45*Configurator!$BO$21/Configurator!$BK$21*Configurator!$BK$9/Configurator!$BO$9</f>
        <v>0</v>
      </c>
      <c r="N45" s="16">
        <f>'Functional Unit Flair325'!N45*1*Configurator!$BK$9/Configurator!$BO$9</f>
        <v>0</v>
      </c>
      <c r="O45" s="16">
        <f>'Functional Unit Flair325'!O45*(Configurator!$BO$3)/(Configurator!$BK$3)*Configurator!$BK$9/Configurator!$BO$9</f>
        <v>0</v>
      </c>
      <c r="P45" s="51">
        <f>'Functional Unit Flair325'!P45*(Configurator!$BO$3)/(Configurator!$BK$3)*Configurator!$BK$9/Configurator!$BO$9</f>
        <v>0</v>
      </c>
      <c r="Q45" s="51">
        <f>'Functional Unit Flair325'!Q45*(Configurator!$BO$3)/(Configurator!$BK$3)*Configurator!$BK$9/Configurator!$BO$9</f>
        <v>0</v>
      </c>
      <c r="R45" s="51">
        <f>'Functional Unit Flair325'!R45*(Configurator!$BO$3)/(Configurator!$BK$3)*Configurator!$BK$9/Configurator!$BO$9</f>
        <v>0</v>
      </c>
      <c r="S45" s="15">
        <f t="shared" si="1"/>
        <v>6.3731186792201244E-2</v>
      </c>
      <c r="T45" s="16" t="s">
        <v>146</v>
      </c>
    </row>
    <row r="46" spans="2:20" ht="15.6" thickTop="1" thickBot="1" x14ac:dyDescent="0.35">
      <c r="B46" s="3" t="s">
        <v>137</v>
      </c>
      <c r="C46" s="51">
        <f>'Functional Unit Flair325'!C46*(Configurator!$BO$3+Configurator!$BO$4)/(Configurator!$BK$3+Configurator!$BK$4)*Configurator!$BK$9/Configurator!$BO$9</f>
        <v>0</v>
      </c>
      <c r="D46" s="51">
        <f>'Functional Unit Flair325'!D46*(Configurator!$BO$3+Configurator!$BO$4)/(Configurator!$BK$3+Configurator!$BK$4)*Configurator!$BK$9/Configurator!$BO$9</f>
        <v>0</v>
      </c>
      <c r="E46" s="51">
        <f>'Functional Unit Flair325'!E46*(Configurator!$BO$3+Configurator!$BO$4)/(Configurator!$BK$3+Configurator!$BK$4)*Configurator!$BK$9/Configurator!$BO$9</f>
        <v>0</v>
      </c>
      <c r="F46" s="51">
        <f>'Functional Unit Flair325'!F46*(Configurator!$BO$3+Configurator!$BO$4)/(Configurator!$BK$3+Configurator!$BK$4)*Configurator!$BK$9/Configurator!$BO$9</f>
        <v>0</v>
      </c>
      <c r="G46" s="51">
        <f>'Functional Unit Flair325'!G46*(Configurator!$BO$4)/(Configurator!$BK$4)*Configurator!$BK$9/Configurator!$BO$9</f>
        <v>0</v>
      </c>
      <c r="H46" s="51">
        <f>'Functional Unit Flair325'!H46*1*Configurator!$BK$9/Configurator!$BO$9</f>
        <v>0</v>
      </c>
      <c r="I46" s="51">
        <f>'Functional Unit Flair325'!I46*1*Configurator!$BK$9/Configurator!$BO$9</f>
        <v>0</v>
      </c>
      <c r="J46" s="20">
        <f>'Functional Unit Flair325'!J46*1*Configurator!$BK$9/Configurator!$BO$9</f>
        <v>0</v>
      </c>
      <c r="K46" s="20">
        <f>'Functional Unit Flair325'!K46*1*Configurator!$BK$9/Configurator!$BO$9</f>
        <v>0</v>
      </c>
      <c r="L46" s="20">
        <f>'Functional Unit Flair325'!L46*1*Configurator!$BK$9/Configurator!$BO$9</f>
        <v>0</v>
      </c>
      <c r="M46" s="51">
        <f>'Functional Unit Flair325'!M46*Configurator!$BO$21/Configurator!$BK$21*Configurator!$BK$9/Configurator!$BO$9</f>
        <v>0</v>
      </c>
      <c r="N46" s="20">
        <f>'Functional Unit Flair325'!N46*1*Configurator!$BK$9/Configurator!$BO$9</f>
        <v>0</v>
      </c>
      <c r="O46" s="20">
        <f>'Functional Unit Flair325'!O46*(Configurator!$BO$3)/(Configurator!$BK$3)*Configurator!$BK$9/Configurator!$BO$9</f>
        <v>0</v>
      </c>
      <c r="P46" s="51">
        <f>'Functional Unit Flair325'!P46*(Configurator!$BO$3)/(Configurator!$BK$3)*Configurator!$BK$9/Configurator!$BO$9</f>
        <v>0</v>
      </c>
      <c r="Q46" s="51">
        <f>'Functional Unit Flair325'!Q46*(Configurator!$BO$3)/(Configurator!$BK$3)*Configurator!$BK$9/Configurator!$BO$9</f>
        <v>0</v>
      </c>
      <c r="R46" s="51">
        <f>'Functional Unit Flair325'!R46*(Configurator!$BO$3)/(Configurator!$BK$3)*Configurator!$BK$9/Configurator!$BO$9</f>
        <v>0</v>
      </c>
      <c r="S46" s="15">
        <f t="shared" si="1"/>
        <v>0</v>
      </c>
      <c r="T46" s="20" t="s">
        <v>146</v>
      </c>
    </row>
    <row r="47" spans="2:20" ht="15.6" thickTop="1" thickBot="1" x14ac:dyDescent="0.35">
      <c r="B47" s="3" t="s">
        <v>138</v>
      </c>
      <c r="C47" s="51">
        <f>'Functional Unit Flair325'!C47*(Configurator!$BO$3+Configurator!$BO$4)/(Configurator!$BK$3+Configurator!$BK$4)*Configurator!$BK$9/Configurator!$BO$9</f>
        <v>0</v>
      </c>
      <c r="D47" s="51">
        <f>'Functional Unit Flair325'!D47*(Configurator!$BO$3+Configurator!$BO$4)/(Configurator!$BK$3+Configurator!$BK$4)*Configurator!$BK$9/Configurator!$BO$9</f>
        <v>0</v>
      </c>
      <c r="E47" s="51">
        <f>'Functional Unit Flair325'!E47*(Configurator!$BO$3+Configurator!$BO$4)/(Configurator!$BK$3+Configurator!$BK$4)*Configurator!$BK$9/Configurator!$BO$9</f>
        <v>0</v>
      </c>
      <c r="F47" s="51">
        <f>'Functional Unit Flair325'!F47*(Configurator!$BO$3+Configurator!$BO$4)/(Configurator!$BK$3+Configurator!$BK$4)*Configurator!$BK$9/Configurator!$BO$9</f>
        <v>0</v>
      </c>
      <c r="G47" s="51">
        <f>'Functional Unit Flair325'!G47*(Configurator!$BO$4)/(Configurator!$BK$4)*Configurator!$BK$9/Configurator!$BO$9</f>
        <v>0</v>
      </c>
      <c r="H47" s="51">
        <f>'Functional Unit Flair325'!H47*1*Configurator!$BK$9/Configurator!$BO$9</f>
        <v>0</v>
      </c>
      <c r="I47" s="51">
        <f>'Functional Unit Flair325'!I47*1*Configurator!$BK$9/Configurator!$BO$9</f>
        <v>0</v>
      </c>
      <c r="J47" s="16">
        <f>'Functional Unit Flair325'!J47*1*Configurator!$BK$9/Configurator!$BO$9</f>
        <v>0</v>
      </c>
      <c r="K47" s="16">
        <f>'Functional Unit Flair325'!K47*1*Configurator!$BK$9/Configurator!$BO$9</f>
        <v>0</v>
      </c>
      <c r="L47" s="16">
        <f>'Functional Unit Flair325'!L47*1*Configurator!$BK$9/Configurator!$BO$9</f>
        <v>0</v>
      </c>
      <c r="M47" s="51">
        <f>'Functional Unit Flair325'!M47*Configurator!$BO$21/Configurator!$BK$21*Configurator!$BK$9/Configurator!$BO$9</f>
        <v>0</v>
      </c>
      <c r="N47" s="16">
        <f>'Functional Unit Flair325'!N47*1*Configurator!$BK$9/Configurator!$BO$9</f>
        <v>0</v>
      </c>
      <c r="O47" s="16">
        <f>'Functional Unit Flair325'!O47*(Configurator!$BO$3)/(Configurator!$BK$3)*Configurator!$BK$9/Configurator!$BO$9</f>
        <v>0</v>
      </c>
      <c r="P47" s="51">
        <f>'Functional Unit Flair325'!P47*(Configurator!$BO$3)/(Configurator!$BK$3)*Configurator!$BK$9/Configurator!$BO$9</f>
        <v>0</v>
      </c>
      <c r="Q47" s="51">
        <f>'Functional Unit Flair325'!Q47*(Configurator!$BO$3)/(Configurator!$BK$3)*Configurator!$BK$9/Configurator!$BO$9</f>
        <v>0</v>
      </c>
      <c r="R47" s="51">
        <f>'Functional Unit Flair325'!R47*(Configurator!$BO$3)/(Configurator!$BK$3)*Configurator!$BK$9/Configurator!$BO$9</f>
        <v>0</v>
      </c>
      <c r="S47" s="15">
        <f t="shared" si="1"/>
        <v>0</v>
      </c>
      <c r="T47" s="16" t="s">
        <v>146</v>
      </c>
    </row>
    <row r="48" spans="2:20" ht="15.6" thickTop="1" thickBot="1" x14ac:dyDescent="0.35">
      <c r="B48" s="3" t="s">
        <v>139</v>
      </c>
      <c r="C48" s="51">
        <f>'Functional Unit Flair325'!C48*(Configurator!$BO$3+Configurator!$BO$4)/(Configurator!$BK$3+Configurator!$BK$4)*Configurator!$BK$9/Configurator!$BO$9</f>
        <v>0.16811651134638381</v>
      </c>
      <c r="D48" s="51">
        <f>'Functional Unit Flair325'!D48*(Configurator!$BO$3+Configurator!$BO$4)/(Configurator!$BK$3+Configurator!$BK$4)*Configurator!$BK$9/Configurator!$BO$9</f>
        <v>3.8792051943073155E-6</v>
      </c>
      <c r="E48" s="51">
        <f>'Functional Unit Flair325'!E48*(Configurator!$BO$3+Configurator!$BO$4)/(Configurator!$BK$3+Configurator!$BK$4)*Configurator!$BK$9/Configurator!$BO$9</f>
        <v>1.7731019898814242E-2</v>
      </c>
      <c r="F48" s="51">
        <f>'Functional Unit Flair325'!F48*(Configurator!$BO$3+Configurator!$BO$4)/(Configurator!$BK$3+Configurator!$BK$4)*Configurator!$BK$9/Configurator!$BO$9</f>
        <v>2.1416473342590441E-5</v>
      </c>
      <c r="G48" s="51">
        <f>'Functional Unit Flair325'!G48*(Configurator!$BO$4)/(Configurator!$BK$4)*Configurator!$BK$9/Configurator!$BO$9</f>
        <v>4.6751932669683259E-5</v>
      </c>
      <c r="H48" s="51">
        <f>'Functional Unit Flair325'!H48*1*Configurator!$BK$9/Configurator!$BO$9</f>
        <v>7.4432542986425335E-4</v>
      </c>
      <c r="I48" s="51">
        <f>'Functional Unit Flair325'!I48*1*Configurator!$BK$9/Configurator!$BO$9</f>
        <v>5.0254105339366511E-3</v>
      </c>
      <c r="J48" s="20">
        <f>'Functional Unit Flair325'!J48*1*Configurator!$BK$9/Configurator!$BO$9</f>
        <v>0</v>
      </c>
      <c r="K48" s="20">
        <f>'Functional Unit Flair325'!K48*1*Configurator!$BK$9/Configurator!$BO$9</f>
        <v>0</v>
      </c>
      <c r="L48" s="20">
        <f>'Functional Unit Flair325'!L48*1*Configurator!$BK$9/Configurator!$BO$9</f>
        <v>0</v>
      </c>
      <c r="M48" s="51">
        <f>'Functional Unit Flair325'!M48*Configurator!$BO$21/Configurator!$BK$21*Configurator!$BK$9/Configurator!$BO$9</f>
        <v>9.0070270639460437E-2</v>
      </c>
      <c r="N48" s="20">
        <f>'Functional Unit Flair325'!N48*1*Configurator!$BK$9/Configurator!$BO$9</f>
        <v>0</v>
      </c>
      <c r="O48" s="20">
        <f>'Functional Unit Flair325'!O48*(Configurator!$BO$3)/(Configurator!$BK$3)*Configurator!$BK$9/Configurator!$BO$9</f>
        <v>0</v>
      </c>
      <c r="P48" s="51">
        <f>'Functional Unit Flair325'!P48*(Configurator!$BO$3)/(Configurator!$BK$3)*Configurator!$BK$9/Configurator!$BO$9</f>
        <v>1.3087488276429453E-6</v>
      </c>
      <c r="Q48" s="51">
        <f>'Functional Unit Flair325'!Q48*(Configurator!$BO$3)/(Configurator!$BK$3)*Configurator!$BK$9/Configurator!$BO$9</f>
        <v>1.4726883312765662E-2</v>
      </c>
      <c r="R48" s="51">
        <f>'Functional Unit Flair325'!R48*(Configurator!$BO$3)/(Configurator!$BK$3)*Configurator!$BK$9/Configurator!$BO$9</f>
        <v>2.1396218839983543E-2</v>
      </c>
      <c r="S48" s="15">
        <f t="shared" si="1"/>
        <v>0.31788399636124282</v>
      </c>
      <c r="T48" s="20" t="s">
        <v>146</v>
      </c>
    </row>
    <row r="49" spans="2:20" ht="15.6" thickTop="1" thickBot="1" x14ac:dyDescent="0.35">
      <c r="B49" s="3" t="s">
        <v>140</v>
      </c>
      <c r="C49" s="51">
        <f>'Functional Unit Flair325'!C49*(Configurator!$BO$3+Configurator!$BO$4)/(Configurator!$BK$3+Configurator!$BK$4)*Configurator!$BK$9/Configurator!$BO$9</f>
        <v>1.4474208275856026</v>
      </c>
      <c r="D49" s="51">
        <f>'Functional Unit Flair325'!D49*(Configurator!$BO$3+Configurator!$BO$4)/(Configurator!$BK$3+Configurator!$BK$4)*Configurator!$BK$9/Configurator!$BO$9</f>
        <v>4.2867577331236611E-5</v>
      </c>
      <c r="E49" s="51">
        <f>'Functional Unit Flair325'!E49*(Configurator!$BO$3+Configurator!$BO$4)/(Configurator!$BK$3+Configurator!$BK$4)*Configurator!$BK$9/Configurator!$BO$9</f>
        <v>7.634057806065013E-2</v>
      </c>
      <c r="F49" s="51">
        <f>'Functional Unit Flair325'!F49*(Configurator!$BO$3+Configurator!$BO$4)/(Configurator!$BK$3+Configurator!$BK$4)*Configurator!$BK$9/Configurator!$BO$9</f>
        <v>2.3666506492621322E-4</v>
      </c>
      <c r="G49" s="51">
        <f>'Functional Unit Flair325'!G49*(Configurator!$BO$4)/(Configurator!$BK$4)*Configurator!$BK$9/Configurator!$BO$9</f>
        <v>3.2365096108597288E-4</v>
      </c>
      <c r="H49" s="51">
        <f>'Functional Unit Flair325'!H49*1*Configurator!$BK$9/Configurator!$BO$9</f>
        <v>1.235261031674208E-3</v>
      </c>
      <c r="I49" s="51">
        <f>'Functional Unit Flair325'!I49*1*Configurator!$BK$9/Configurator!$BO$9</f>
        <v>2.7911354932126698E-2</v>
      </c>
      <c r="J49" s="16">
        <f>'Functional Unit Flair325'!J49*1*Configurator!$BK$9/Configurator!$BO$9</f>
        <v>0</v>
      </c>
      <c r="K49" s="16">
        <f>'Functional Unit Flair325'!K49*1*Configurator!$BK$9/Configurator!$BO$9</f>
        <v>0</v>
      </c>
      <c r="L49" s="16">
        <f>'Functional Unit Flair325'!L49*1*Configurator!$BK$9/Configurator!$BO$9</f>
        <v>0</v>
      </c>
      <c r="M49" s="51">
        <f>'Functional Unit Flair325'!M49*Configurator!$BO$21/Configurator!$BK$21*Configurator!$BK$9/Configurator!$BO$9</f>
        <v>0.75500104410484092</v>
      </c>
      <c r="N49" s="16">
        <f>'Functional Unit Flair325'!N49*1*Configurator!$BK$9/Configurator!$BO$9</f>
        <v>0</v>
      </c>
      <c r="O49" s="16">
        <f>'Functional Unit Flair325'!O49*(Configurator!$BO$3)/(Configurator!$BK$3)*Configurator!$BK$9/Configurator!$BO$9</f>
        <v>0</v>
      </c>
      <c r="P49" s="51">
        <f>'Functional Unit Flair325'!P49*(Configurator!$BO$3)/(Configurator!$BK$3)*Configurator!$BK$9/Configurator!$BO$9</f>
        <v>1.4462470862470862E-5</v>
      </c>
      <c r="Q49" s="51">
        <f>'Functional Unit Flair325'!Q49*(Configurator!$BO$3)/(Configurator!$BK$3)*Configurator!$BK$9/Configurator!$BO$9</f>
        <v>4.7359854655148774E-3</v>
      </c>
      <c r="R49" s="51">
        <f>'Functional Unit Flair325'!R49*(Configurator!$BO$3)/(Configurator!$BK$3)*Configurator!$BK$9/Configurator!$BO$9</f>
        <v>6.3123164678458799E-2</v>
      </c>
      <c r="S49" s="15">
        <f t="shared" si="1"/>
        <v>2.3763858619330738</v>
      </c>
      <c r="T49" s="16" t="s">
        <v>146</v>
      </c>
    </row>
    <row r="50" spans="2:20" ht="15.6" thickTop="1" thickBot="1" x14ac:dyDescent="0.35">
      <c r="B50" s="3" t="s">
        <v>141</v>
      </c>
      <c r="C50" s="51">
        <f>'Functional Unit Flair325'!C50*(Configurator!$BO$3+Configurator!$BO$4)/(Configurator!$BK$3+Configurator!$BK$4)*Configurator!$BK$9/Configurator!$BO$9</f>
        <v>4.8782448787829668E-5</v>
      </c>
      <c r="D50" s="51">
        <f>'Functional Unit Flair325'!D50*(Configurator!$BO$3+Configurator!$BO$4)/(Configurator!$BK$3+Configurator!$BK$4)*Configurator!$BK$9/Configurator!$BO$9</f>
        <v>8.92789765783445E-7</v>
      </c>
      <c r="E50" s="51">
        <f>'Functional Unit Flair325'!E50*(Configurator!$BO$3+Configurator!$BO$4)/(Configurator!$BK$3+Configurator!$BK$4)*Configurator!$BK$9/Configurator!$BO$9</f>
        <v>6.6865362039133925E-6</v>
      </c>
      <c r="F50" s="51">
        <f>'Functional Unit Flair325'!F50*(Configurator!$BO$3+Configurator!$BO$4)/(Configurator!$BK$3+Configurator!$BK$4)*Configurator!$BK$9/Configurator!$BO$9</f>
        <v>4.9289498527593925E-6</v>
      </c>
      <c r="G50" s="51">
        <f>'Functional Unit Flair325'!G50*(Configurator!$BO$4)/(Configurator!$BK$4)*Configurator!$BK$9/Configurator!$BO$9</f>
        <v>8.7394309502262444E-8</v>
      </c>
      <c r="H50" s="51">
        <f>'Functional Unit Flair325'!H50*1*Configurator!$BK$9/Configurator!$BO$9</f>
        <v>5.2210888687782809E-7</v>
      </c>
      <c r="I50" s="51">
        <f>'Functional Unit Flair325'!I50*1*Configurator!$BK$9/Configurator!$BO$9</f>
        <v>4.9533749864253397E-6</v>
      </c>
      <c r="J50" s="20">
        <f>'Functional Unit Flair325'!J50*1*Configurator!$BK$9/Configurator!$BO$9</f>
        <v>0</v>
      </c>
      <c r="K50" s="20">
        <f>'Functional Unit Flair325'!K50*1*Configurator!$BK$9/Configurator!$BO$9</f>
        <v>0</v>
      </c>
      <c r="L50" s="20">
        <f>'Functional Unit Flair325'!L50*1*Configurator!$BK$9/Configurator!$BO$9</f>
        <v>0</v>
      </c>
      <c r="M50" s="51">
        <f>'Functional Unit Flair325'!M50*Configurator!$BO$21/Configurator!$BK$21*Configurator!$BK$9/Configurator!$BO$9</f>
        <v>5.2969881181593112E-3</v>
      </c>
      <c r="N50" s="20">
        <f>'Functional Unit Flair325'!N50*1*Configurator!$BK$9/Configurator!$BO$9</f>
        <v>0</v>
      </c>
      <c r="O50" s="20">
        <f>'Functional Unit Flair325'!O50*(Configurator!$BO$3)/(Configurator!$BK$3)*Configurator!$BK$9/Configurator!$BO$9</f>
        <v>0</v>
      </c>
      <c r="P50" s="51">
        <f>'Functional Unit Flair325'!P50*(Configurator!$BO$3)/(Configurator!$BK$3)*Configurator!$BK$9/Configurator!$BO$9</f>
        <v>3.0120539695598516E-7</v>
      </c>
      <c r="Q50" s="51">
        <f>'Functional Unit Flair325'!Q50*(Configurator!$BO$3)/(Configurator!$BK$3)*Configurator!$BK$9/Configurator!$BO$9</f>
        <v>5.3658112162347458E-7</v>
      </c>
      <c r="R50" s="51">
        <f>'Functional Unit Flair325'!R50*(Configurator!$BO$3)/(Configurator!$BK$3)*Configurator!$BK$9/Configurator!$BO$9</f>
        <v>4.9286926641985467E-8</v>
      </c>
      <c r="S50" s="15">
        <f t="shared" si="1"/>
        <v>5.3647287943976241E-3</v>
      </c>
      <c r="T50" s="20" t="s">
        <v>146</v>
      </c>
    </row>
    <row r="51" spans="2:20" ht="15.6" thickTop="1" thickBot="1" x14ac:dyDescent="0.35">
      <c r="B51" s="3" t="s">
        <v>142</v>
      </c>
      <c r="C51" s="51">
        <f>'Functional Unit Flair325'!C51*(Configurator!$BO$3+Configurator!$BO$4)/(Configurator!$BK$3+Configurator!$BK$4)*Configurator!$BK$9/Configurator!$BO$9</f>
        <v>0</v>
      </c>
      <c r="D51" s="51">
        <f>'Functional Unit Flair325'!D51*(Configurator!$BO$3+Configurator!$BO$4)/(Configurator!$BK$3+Configurator!$BK$4)*Configurator!$BK$9/Configurator!$BO$9</f>
        <v>0</v>
      </c>
      <c r="E51" s="51">
        <f>'Functional Unit Flair325'!E51*(Configurator!$BO$3+Configurator!$BO$4)/(Configurator!$BK$3+Configurator!$BK$4)*Configurator!$BK$9/Configurator!$BO$9</f>
        <v>0</v>
      </c>
      <c r="F51" s="51">
        <f>'Functional Unit Flair325'!F51*(Configurator!$BO$3+Configurator!$BO$4)/(Configurator!$BK$3+Configurator!$BK$4)*Configurator!$BK$9/Configurator!$BO$9</f>
        <v>0</v>
      </c>
      <c r="G51" s="51">
        <f>'Functional Unit Flair325'!G51*(Configurator!$BO$4)/(Configurator!$BK$4)*Configurator!$BK$9/Configurator!$BO$9</f>
        <v>0</v>
      </c>
      <c r="H51" s="51">
        <f>'Functional Unit Flair325'!H51*1*Configurator!$BK$9/Configurator!$BO$9</f>
        <v>0</v>
      </c>
      <c r="I51" s="51">
        <f>'Functional Unit Flair325'!I51*1*Configurator!$BK$9/Configurator!$BO$9</f>
        <v>0</v>
      </c>
      <c r="J51" s="16">
        <f>'Functional Unit Flair325'!J51*1*Configurator!$BK$9/Configurator!$BO$9</f>
        <v>0</v>
      </c>
      <c r="K51" s="16">
        <f>'Functional Unit Flair325'!K51*1*Configurator!$BK$9/Configurator!$BO$9</f>
        <v>0</v>
      </c>
      <c r="L51" s="16">
        <f>'Functional Unit Flair325'!L51*1*Configurator!$BK$9/Configurator!$BO$9</f>
        <v>0</v>
      </c>
      <c r="M51" s="51">
        <f>'Functional Unit Flair325'!M51*Configurator!$BO$21/Configurator!$BK$21*Configurator!$BK$9/Configurator!$BO$9</f>
        <v>0</v>
      </c>
      <c r="N51" s="16">
        <f>'Functional Unit Flair325'!N51*1*Configurator!$BK$9/Configurator!$BO$9</f>
        <v>0</v>
      </c>
      <c r="O51" s="16">
        <f>'Functional Unit Flair325'!O51*(Configurator!$BO$3)/(Configurator!$BK$3)*Configurator!$BK$9/Configurator!$BO$9</f>
        <v>0</v>
      </c>
      <c r="P51" s="51">
        <f>'Functional Unit Flair325'!P51*(Configurator!$BO$3)/(Configurator!$BK$3)*Configurator!$BK$9/Configurator!$BO$9</f>
        <v>0</v>
      </c>
      <c r="Q51" s="51">
        <f>'Functional Unit Flair325'!Q51*(Configurator!$BO$3)/(Configurator!$BK$3)*Configurator!$BK$9/Configurator!$BO$9</f>
        <v>0</v>
      </c>
      <c r="R51" s="51">
        <f>'Functional Unit Flair325'!R51*(Configurator!$BO$3)/(Configurator!$BK$3)*Configurator!$BK$9/Configurator!$BO$9</f>
        <v>0</v>
      </c>
      <c r="S51" s="15">
        <f t="shared" si="1"/>
        <v>0</v>
      </c>
      <c r="T51" s="16" t="s">
        <v>146</v>
      </c>
    </row>
    <row r="52" spans="2:20" ht="15.6" thickTop="1" thickBot="1" x14ac:dyDescent="0.35">
      <c r="B52" s="3" t="s">
        <v>143</v>
      </c>
      <c r="C52" s="51">
        <f>'Functional Unit Flair325'!C52*(Configurator!$BO$3+Configurator!$BO$4)/(Configurator!$BK$3+Configurator!$BK$4)*Configurator!$BK$9/Configurator!$BO$9</f>
        <v>0</v>
      </c>
      <c r="D52" s="51">
        <f>'Functional Unit Flair325'!D52*(Configurator!$BO$3+Configurator!$BO$4)/(Configurator!$BK$3+Configurator!$BK$4)*Configurator!$BK$9/Configurator!$BO$9</f>
        <v>0</v>
      </c>
      <c r="E52" s="51">
        <f>'Functional Unit Flair325'!E52*(Configurator!$BO$3+Configurator!$BO$4)/(Configurator!$BK$3+Configurator!$BK$4)*Configurator!$BK$9/Configurator!$BO$9</f>
        <v>0</v>
      </c>
      <c r="F52" s="51">
        <f>'Functional Unit Flair325'!F52*(Configurator!$BO$3+Configurator!$BO$4)/(Configurator!$BK$3+Configurator!$BK$4)*Configurator!$BK$9/Configurator!$BO$9</f>
        <v>0</v>
      </c>
      <c r="G52" s="51">
        <f>'Functional Unit Flair325'!G52*(Configurator!$BO$4)/(Configurator!$BK$4)*Configurator!$BK$9/Configurator!$BO$9</f>
        <v>1.8315475113122173E-2</v>
      </c>
      <c r="H52" s="51">
        <f>'Functional Unit Flair325'!H52*1*Configurator!$BK$9/Configurator!$BO$9</f>
        <v>0</v>
      </c>
      <c r="I52" s="51">
        <f>'Functional Unit Flair325'!I52*1*Configurator!$BK$9/Configurator!$BO$9</f>
        <v>0</v>
      </c>
      <c r="J52" s="20">
        <f>'Functional Unit Flair325'!J52*1*Configurator!$BK$9/Configurator!$BO$9</f>
        <v>0</v>
      </c>
      <c r="K52" s="20">
        <f>'Functional Unit Flair325'!K52*1*Configurator!$BK$9/Configurator!$BO$9</f>
        <v>0</v>
      </c>
      <c r="L52" s="20">
        <f>'Functional Unit Flair325'!L52*1*Configurator!$BK$9/Configurator!$BO$9</f>
        <v>0</v>
      </c>
      <c r="M52" s="51">
        <f>'Functional Unit Flair325'!M52*Configurator!$BO$21/Configurator!$BK$21*Configurator!$BK$9/Configurator!$BO$9</f>
        <v>0</v>
      </c>
      <c r="N52" s="20">
        <f>'Functional Unit Flair325'!N52*1*Configurator!$BK$9/Configurator!$BO$9</f>
        <v>0</v>
      </c>
      <c r="O52" s="20">
        <f>'Functional Unit Flair325'!O52*(Configurator!$BO$3)/(Configurator!$BK$3)*Configurator!$BK$9/Configurator!$BO$9</f>
        <v>0</v>
      </c>
      <c r="P52" s="51">
        <f>'Functional Unit Flair325'!P52*(Configurator!$BO$3)/(Configurator!$BK$3)*Configurator!$BK$9/Configurator!$BO$9</f>
        <v>0</v>
      </c>
      <c r="Q52" s="51">
        <f>'Functional Unit Flair325'!Q52*(Configurator!$BO$3)/(Configurator!$BK$3)*Configurator!$BK$9/Configurator!$BO$9</f>
        <v>3.4618162073220896E-2</v>
      </c>
      <c r="R52" s="51">
        <f>'Functional Unit Flair325'!R52*(Configurator!$BO$3)/(Configurator!$BK$3)*Configurator!$BK$9/Configurator!$BO$9</f>
        <v>0</v>
      </c>
      <c r="S52" s="15">
        <f t="shared" si="1"/>
        <v>5.2933637186343072E-2</v>
      </c>
      <c r="T52" s="20" t="s">
        <v>146</v>
      </c>
    </row>
    <row r="53" spans="2:20" ht="15.6" thickTop="1" thickBot="1" x14ac:dyDescent="0.35">
      <c r="B53" s="3" t="s">
        <v>144</v>
      </c>
      <c r="C53" s="51">
        <f>'Functional Unit Flair325'!C53*(Configurator!$BO$3+Configurator!$BO$4)/(Configurator!$BK$3+Configurator!$BK$4)*Configurator!$BK$9/Configurator!$BO$9</f>
        <v>0</v>
      </c>
      <c r="D53" s="51">
        <f>'Functional Unit Flair325'!D53*(Configurator!$BO$3+Configurator!$BO$4)/(Configurator!$BK$3+Configurator!$BK$4)*Configurator!$BK$9/Configurator!$BO$9</f>
        <v>0</v>
      </c>
      <c r="E53" s="51">
        <f>'Functional Unit Flair325'!E53*(Configurator!$BO$3+Configurator!$BO$4)/(Configurator!$BK$3+Configurator!$BK$4)*Configurator!$BK$9/Configurator!$BO$9</f>
        <v>0</v>
      </c>
      <c r="F53" s="51">
        <f>'Functional Unit Flair325'!F53*(Configurator!$BO$3+Configurator!$BO$4)/(Configurator!$BK$3+Configurator!$BK$4)*Configurator!$BK$9/Configurator!$BO$9</f>
        <v>0</v>
      </c>
      <c r="G53" s="51">
        <f>'Functional Unit Flair325'!G53*(Configurator!$BO$4)/(Configurator!$BK$4)*Configurator!$BK$9/Configurator!$BO$9</f>
        <v>1.6463348416289592E-3</v>
      </c>
      <c r="H53" s="51">
        <f>'Functional Unit Flair325'!H53*1*Configurator!$BK$9/Configurator!$BO$9</f>
        <v>0</v>
      </c>
      <c r="I53" s="51">
        <f>'Functional Unit Flair325'!I53*1*Configurator!$BK$9/Configurator!$BO$9</f>
        <v>0</v>
      </c>
      <c r="J53" s="16">
        <f>'Functional Unit Flair325'!J53*1*Configurator!$BK$9/Configurator!$BO$9</f>
        <v>0</v>
      </c>
      <c r="K53" s="16">
        <f>'Functional Unit Flair325'!K53*1*Configurator!$BK$9/Configurator!$BO$9</f>
        <v>0</v>
      </c>
      <c r="L53" s="16">
        <f>'Functional Unit Flair325'!L53*1*Configurator!$BK$9/Configurator!$BO$9</f>
        <v>0</v>
      </c>
      <c r="M53" s="51">
        <f>'Functional Unit Flair325'!M53*Configurator!$BO$21/Configurator!$BK$21*Configurator!$BK$9/Configurator!$BO$9</f>
        <v>0</v>
      </c>
      <c r="N53" s="16">
        <f>'Functional Unit Flair325'!N53*1*Configurator!$BK$9/Configurator!$BO$9</f>
        <v>0</v>
      </c>
      <c r="O53" s="16">
        <f>'Functional Unit Flair325'!O53*(Configurator!$BO$3)/(Configurator!$BK$3)*Configurator!$BK$9/Configurator!$BO$9</f>
        <v>0</v>
      </c>
      <c r="P53" s="51">
        <f>'Functional Unit Flair325'!P53*(Configurator!$BO$3)/(Configurator!$BK$3)*Configurator!$BK$9/Configurator!$BO$9</f>
        <v>0</v>
      </c>
      <c r="Q53" s="51">
        <f>'Functional Unit Flair325'!Q53*(Configurator!$BO$3)/(Configurator!$BK$3)*Configurator!$BK$9/Configurator!$BO$9</f>
        <v>2.3581270259152614E-2</v>
      </c>
      <c r="R53" s="51">
        <f>'Functional Unit Flair325'!R53*(Configurator!$BO$3)/(Configurator!$BK$3)*Configurator!$BK$9/Configurator!$BO$9</f>
        <v>0</v>
      </c>
      <c r="S53" s="15">
        <f t="shared" si="1"/>
        <v>2.5227605100781574E-2</v>
      </c>
      <c r="T53" s="16" t="s">
        <v>146</v>
      </c>
    </row>
    <row r="54" spans="2:20" ht="15.6" thickTop="1" thickBot="1" x14ac:dyDescent="0.35">
      <c r="B54" s="3" t="s">
        <v>145</v>
      </c>
      <c r="C54" s="51">
        <f>'Functional Unit Flair325'!C54*(Configurator!$BO$3+Configurator!$BO$4)/(Configurator!$BK$3+Configurator!$BK$4)*Configurator!$BK$9/Configurator!$BO$9</f>
        <v>0</v>
      </c>
      <c r="D54" s="51">
        <f>'Functional Unit Flair325'!D54*(Configurator!$BO$3+Configurator!$BO$4)/(Configurator!$BK$3+Configurator!$BK$4)*Configurator!$BK$9/Configurator!$BO$9</f>
        <v>0</v>
      </c>
      <c r="E54" s="51">
        <f>'Functional Unit Flair325'!E54*(Configurator!$BO$3+Configurator!$BO$4)/(Configurator!$BK$3+Configurator!$BK$4)*Configurator!$BK$9/Configurator!$BO$9</f>
        <v>0</v>
      </c>
      <c r="F54" s="51">
        <f>'Functional Unit Flair325'!F54*(Configurator!$BO$3+Configurator!$BO$4)/(Configurator!$BK$3+Configurator!$BK$4)*Configurator!$BK$9/Configurator!$BO$9</f>
        <v>0</v>
      </c>
      <c r="G54" s="51">
        <f>'Functional Unit Flair325'!G54*(Configurator!$BO$4)/(Configurator!$BK$4)*Configurator!$BK$9/Configurator!$BO$9</f>
        <v>9.0918095927601823E-3</v>
      </c>
      <c r="H54" s="51">
        <f>'Functional Unit Flair325'!H54*1*Configurator!$BK$9/Configurator!$BO$9</f>
        <v>0</v>
      </c>
      <c r="I54" s="51">
        <f>'Functional Unit Flair325'!I54*1*Configurator!$BK$9/Configurator!$BO$9</f>
        <v>0</v>
      </c>
      <c r="J54" s="20">
        <f>'Functional Unit Flair325'!J54*1*Configurator!$BK$9/Configurator!$BO$9</f>
        <v>0</v>
      </c>
      <c r="K54" s="20">
        <f>'Functional Unit Flair325'!K54*1*Configurator!$BK$9/Configurator!$BO$9</f>
        <v>0</v>
      </c>
      <c r="L54" s="20">
        <f>'Functional Unit Flair325'!L54*1*Configurator!$BK$9/Configurator!$BO$9</f>
        <v>0</v>
      </c>
      <c r="M54" s="51">
        <f>'Functional Unit Flair325'!M54*Configurator!$BO$21/Configurator!$BK$21*Configurator!$BK$9/Configurator!$BO$9</f>
        <v>0</v>
      </c>
      <c r="N54" s="20">
        <f>'Functional Unit Flair325'!N54*1*Configurator!$BK$9/Configurator!$BO$9</f>
        <v>0</v>
      </c>
      <c r="O54" s="20">
        <f>'Functional Unit Flair325'!O54*(Configurator!$BO$3)/(Configurator!$BK$3)*Configurator!$BK$9/Configurator!$BO$9</f>
        <v>0</v>
      </c>
      <c r="P54" s="51">
        <f>'Functional Unit Flair325'!P54*(Configurator!$BO$3)/(Configurator!$BK$3)*Configurator!$BK$9/Configurator!$BO$9</f>
        <v>0</v>
      </c>
      <c r="Q54" s="51">
        <f>'Functional Unit Flair325'!Q54*(Configurator!$BO$3)/(Configurator!$BK$3)*Configurator!$BK$9/Configurator!$BO$9</f>
        <v>0.21336821061291647</v>
      </c>
      <c r="R54" s="51">
        <f>'Functional Unit Flair325'!R54*(Configurator!$BO$3)/(Configurator!$BK$3)*Configurator!$BK$9/Configurator!$BO$9</f>
        <v>0</v>
      </c>
      <c r="S54" s="15">
        <f t="shared" si="1"/>
        <v>0.22246002020567665</v>
      </c>
      <c r="T54" s="20" t="s">
        <v>146</v>
      </c>
    </row>
    <row r="55" spans="2:20" ht="15" thickTop="1" x14ac:dyDescent="0.3"/>
    <row r="56" spans="2:20" x14ac:dyDescent="0.3">
      <c r="T56" s="4" t="s">
        <v>147</v>
      </c>
    </row>
  </sheetData>
  <mergeCells count="13">
    <mergeCell ref="B24:B25"/>
    <mergeCell ref="C24:E24"/>
    <mergeCell ref="H24:N24"/>
    <mergeCell ref="B34:B35"/>
    <mergeCell ref="C34:E34"/>
    <mergeCell ref="H34:N34"/>
    <mergeCell ref="O34:R34"/>
    <mergeCell ref="S34:S35"/>
    <mergeCell ref="F15:F16"/>
    <mergeCell ref="O6:X7"/>
    <mergeCell ref="F2:T4"/>
    <mergeCell ref="O24:R24"/>
    <mergeCell ref="S24:S25"/>
  </mergeCells>
  <conditionalFormatting sqref="B2:T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6ADB1-189D-4F3C-9FBC-668A0E166CC7}">
  <sheetPr>
    <tabColor theme="4"/>
  </sheetPr>
  <dimension ref="B1:BY92"/>
  <sheetViews>
    <sheetView zoomScale="70" zoomScaleNormal="70" workbookViewId="0">
      <selection activeCell="C28" sqref="C28"/>
    </sheetView>
  </sheetViews>
  <sheetFormatPr baseColWidth="10" defaultColWidth="11.44140625" defaultRowHeight="14.4" x14ac:dyDescent="0.3"/>
  <cols>
    <col min="1" max="1" width="2.44140625" style="4" customWidth="1"/>
    <col min="2" max="2" width="34.44140625" style="4" customWidth="1"/>
    <col min="3" max="20" width="11.44140625" style="4"/>
    <col min="21" max="23" width="11.44140625" style="4" customWidth="1"/>
    <col min="24" max="24" width="12" style="4" customWidth="1"/>
    <col min="25" max="25" width="11.44140625" style="4" customWidth="1"/>
    <col min="26" max="29" width="11.44140625" style="4"/>
    <col min="30" max="34" width="11.44140625" style="4" customWidth="1"/>
    <col min="35" max="39" width="11.44140625" style="4"/>
    <col min="40" max="40" width="6.6640625" style="64" customWidth="1"/>
    <col min="41" max="41" width="11.44140625" style="4"/>
    <col min="42" max="67" width="11.44140625" style="4" hidden="1" customWidth="1"/>
    <col min="68" max="77" width="0" style="4" hidden="1" customWidth="1"/>
    <col min="78" max="16384" width="11.44140625" style="4"/>
  </cols>
  <sheetData>
    <row r="1" spans="2:77" ht="25.95" customHeight="1" thickBot="1" x14ac:dyDescent="0.35">
      <c r="AP1" s="4" t="s">
        <v>174</v>
      </c>
    </row>
    <row r="2" spans="2:77" x14ac:dyDescent="0.3">
      <c r="G2" s="86" t="s">
        <v>19</v>
      </c>
      <c r="H2" s="87"/>
      <c r="I2" s="87"/>
      <c r="J2" s="88"/>
      <c r="L2" s="86" t="s">
        <v>50</v>
      </c>
      <c r="M2" s="87"/>
      <c r="N2" s="87"/>
      <c r="O2" s="88"/>
      <c r="Q2" s="86" t="s">
        <v>111</v>
      </c>
      <c r="R2" s="87"/>
      <c r="S2" s="87"/>
      <c r="T2" s="88"/>
      <c r="V2" s="86" t="s">
        <v>20</v>
      </c>
      <c r="W2" s="87"/>
      <c r="X2" s="87"/>
      <c r="Y2" s="88"/>
      <c r="AP2" s="100" t="s">
        <v>19</v>
      </c>
      <c r="AQ2" s="101"/>
      <c r="AR2" s="101"/>
      <c r="AS2" s="102"/>
      <c r="AT2" s="100" t="s">
        <v>20</v>
      </c>
      <c r="AU2" s="101"/>
      <c r="AV2" s="101"/>
      <c r="AW2" s="102"/>
      <c r="AY2" s="100" t="s">
        <v>19</v>
      </c>
      <c r="AZ2" s="101"/>
      <c r="BA2" s="101"/>
      <c r="BB2" s="102"/>
      <c r="BC2" s="100" t="s">
        <v>50</v>
      </c>
      <c r="BD2" s="101"/>
      <c r="BE2" s="101"/>
      <c r="BF2" s="102"/>
      <c r="BH2" s="100" t="s">
        <v>19</v>
      </c>
      <c r="BI2" s="101"/>
      <c r="BJ2" s="101"/>
      <c r="BK2" s="102"/>
      <c r="BL2" s="100" t="s">
        <v>111</v>
      </c>
      <c r="BM2" s="101"/>
      <c r="BN2" s="101"/>
      <c r="BO2" s="102"/>
      <c r="BQ2" s="100" t="s">
        <v>178</v>
      </c>
      <c r="BR2" s="101"/>
      <c r="BS2" s="101"/>
      <c r="BT2" s="101"/>
      <c r="BV2" s="100" t="s">
        <v>179</v>
      </c>
      <c r="BW2" s="101"/>
      <c r="BX2" s="101"/>
      <c r="BY2" s="101"/>
    </row>
    <row r="3" spans="2:77" ht="30" customHeight="1" x14ac:dyDescent="0.3">
      <c r="G3" s="83" t="s">
        <v>148</v>
      </c>
      <c r="H3" s="84"/>
      <c r="I3" s="85"/>
      <c r="J3" s="37">
        <f>38.74-0.46</f>
        <v>38.28</v>
      </c>
      <c r="L3" s="83" t="s">
        <v>21</v>
      </c>
      <c r="M3" s="84"/>
      <c r="N3" s="85"/>
      <c r="O3" s="37">
        <v>38.28</v>
      </c>
      <c r="Q3" s="83" t="s">
        <v>21</v>
      </c>
      <c r="R3" s="84"/>
      <c r="S3" s="85"/>
      <c r="T3" s="37">
        <v>29</v>
      </c>
      <c r="V3" s="83" t="s">
        <v>148</v>
      </c>
      <c r="W3" s="84"/>
      <c r="X3" s="85"/>
      <c r="Y3" s="69"/>
      <c r="AP3" s="99" t="s">
        <v>21</v>
      </c>
      <c r="AQ3" s="84"/>
      <c r="AR3" s="85"/>
      <c r="AS3" s="21">
        <f>Configurator!J3</f>
        <v>38.28</v>
      </c>
      <c r="AT3" s="99" t="s">
        <v>21</v>
      </c>
      <c r="AU3" s="84"/>
      <c r="AV3" s="85"/>
      <c r="AW3" s="62" t="str">
        <f>IF(Configurator!Y3&gt;"",Configurator!Y3,"fill the table in the sheet called Declared Unit Scale")</f>
        <v>fill the table in the sheet called Declared Unit Scale</v>
      </c>
      <c r="AY3" s="99" t="s">
        <v>21</v>
      </c>
      <c r="AZ3" s="84"/>
      <c r="BA3" s="85"/>
      <c r="BB3" s="21">
        <f>Configurator!J3</f>
        <v>38.28</v>
      </c>
      <c r="BC3" s="99" t="s">
        <v>21</v>
      </c>
      <c r="BD3" s="84"/>
      <c r="BE3" s="85"/>
      <c r="BF3" s="29">
        <f>Configurator!O3</f>
        <v>38.28</v>
      </c>
      <c r="BH3" s="99" t="s">
        <v>21</v>
      </c>
      <c r="BI3" s="84"/>
      <c r="BJ3" s="85"/>
      <c r="BK3" s="21">
        <f>Configurator!J3</f>
        <v>38.28</v>
      </c>
      <c r="BL3" s="99" t="s">
        <v>21</v>
      </c>
      <c r="BM3" s="84"/>
      <c r="BN3" s="85"/>
      <c r="BO3" s="29">
        <f>Configurator!T3</f>
        <v>29</v>
      </c>
      <c r="BQ3" s="99" t="s">
        <v>21</v>
      </c>
      <c r="BR3" s="84"/>
      <c r="BS3" s="85"/>
      <c r="BT3" s="36">
        <f t="shared" ref="BT3:BT21" si="0">J3</f>
        <v>38.28</v>
      </c>
      <c r="BV3" s="99" t="s">
        <v>21</v>
      </c>
      <c r="BW3" s="84"/>
      <c r="BX3" s="85"/>
      <c r="BY3" s="36">
        <f t="shared" ref="BY3:BY21" si="1">J3</f>
        <v>38.28</v>
      </c>
    </row>
    <row r="4" spans="2:77" ht="14.4" customHeight="1" x14ac:dyDescent="0.3">
      <c r="G4" s="83" t="s">
        <v>22</v>
      </c>
      <c r="H4" s="84"/>
      <c r="I4" s="85"/>
      <c r="J4" s="37">
        <v>3.04</v>
      </c>
      <c r="L4" s="83" t="s">
        <v>22</v>
      </c>
      <c r="M4" s="84"/>
      <c r="N4" s="85"/>
      <c r="O4" s="37">
        <v>3.04</v>
      </c>
      <c r="Q4" s="83" t="s">
        <v>22</v>
      </c>
      <c r="R4" s="84"/>
      <c r="S4" s="85"/>
      <c r="T4" s="37">
        <v>3.04</v>
      </c>
      <c r="V4" s="83" t="s">
        <v>175</v>
      </c>
      <c r="W4" s="84"/>
      <c r="X4" s="85"/>
      <c r="Y4" s="69"/>
      <c r="Z4" s="4" t="s">
        <v>176</v>
      </c>
      <c r="AP4" s="99" t="s">
        <v>22</v>
      </c>
      <c r="AQ4" s="84"/>
      <c r="AR4" s="85"/>
      <c r="AS4" s="21">
        <f>Configurator!J4</f>
        <v>3.04</v>
      </c>
      <c r="AT4" s="99" t="s">
        <v>22</v>
      </c>
      <c r="AU4" s="84"/>
      <c r="AV4" s="85"/>
      <c r="AW4" s="62" t="str">
        <f>IF(Configurator!Y4&gt;"",Configurator!Y4,"fill the table in the sheet called Declared Unit Scale")</f>
        <v>fill the table in the sheet called Declared Unit Scale</v>
      </c>
      <c r="AY4" s="99" t="s">
        <v>22</v>
      </c>
      <c r="AZ4" s="84"/>
      <c r="BA4" s="85"/>
      <c r="BB4" s="21">
        <f>Configurator!J4</f>
        <v>3.04</v>
      </c>
      <c r="BC4" s="99" t="s">
        <v>22</v>
      </c>
      <c r="BD4" s="84"/>
      <c r="BE4" s="85"/>
      <c r="BF4" s="29">
        <f>Configurator!O4</f>
        <v>3.04</v>
      </c>
      <c r="BH4" s="99" t="s">
        <v>22</v>
      </c>
      <c r="BI4" s="84"/>
      <c r="BJ4" s="85"/>
      <c r="BK4" s="21">
        <f>Configurator!J4</f>
        <v>3.04</v>
      </c>
      <c r="BL4" s="99" t="s">
        <v>22</v>
      </c>
      <c r="BM4" s="84"/>
      <c r="BN4" s="85"/>
      <c r="BO4" s="29">
        <f>Configurator!T4</f>
        <v>3.04</v>
      </c>
      <c r="BQ4" s="99" t="s">
        <v>22</v>
      </c>
      <c r="BR4" s="84"/>
      <c r="BS4" s="85"/>
      <c r="BT4" s="36">
        <f t="shared" si="0"/>
        <v>3.04</v>
      </c>
      <c r="BV4" s="99" t="s">
        <v>22</v>
      </c>
      <c r="BW4" s="84"/>
      <c r="BX4" s="85"/>
      <c r="BY4" s="36">
        <f t="shared" si="1"/>
        <v>3.04</v>
      </c>
    </row>
    <row r="5" spans="2:77" ht="14.4" customHeight="1" x14ac:dyDescent="0.3">
      <c r="B5" s="95" t="s">
        <v>49</v>
      </c>
      <c r="C5" s="95"/>
      <c r="D5" s="95"/>
      <c r="G5" s="83" t="s">
        <v>23</v>
      </c>
      <c r="H5" s="84"/>
      <c r="I5" s="85"/>
      <c r="J5" s="65" t="s">
        <v>24</v>
      </c>
      <c r="L5" s="83" t="s">
        <v>23</v>
      </c>
      <c r="M5" s="84"/>
      <c r="N5" s="85"/>
      <c r="O5" s="65" t="s">
        <v>24</v>
      </c>
      <c r="Q5" s="83" t="s">
        <v>23</v>
      </c>
      <c r="R5" s="84"/>
      <c r="S5" s="85"/>
      <c r="T5" s="65" t="s">
        <v>24</v>
      </c>
      <c r="V5" s="83" t="s">
        <v>23</v>
      </c>
      <c r="W5" s="84"/>
      <c r="X5" s="85"/>
      <c r="Y5" s="65" t="s">
        <v>24</v>
      </c>
      <c r="AP5" s="99" t="s">
        <v>23</v>
      </c>
      <c r="AQ5" s="84"/>
      <c r="AR5" s="85"/>
      <c r="AS5" s="23" t="str">
        <f>Configurator!J5</f>
        <v>Single-family dwelling (Individual house)</v>
      </c>
      <c r="AT5" s="99" t="s">
        <v>23</v>
      </c>
      <c r="AU5" s="84"/>
      <c r="AV5" s="85"/>
      <c r="AW5" s="59" t="str">
        <f>IF(Configurator!Y5&gt;"",Configurator!Y5,"fill the table in the sheet called Declared Unit Scale")</f>
        <v>Single-family dwelling (Individual house)</v>
      </c>
      <c r="AY5" s="99" t="s">
        <v>23</v>
      </c>
      <c r="AZ5" s="84"/>
      <c r="BA5" s="85"/>
      <c r="BB5" s="46" t="str">
        <f>Configurator!J5</f>
        <v>Single-family dwelling (Individual house)</v>
      </c>
      <c r="BC5" s="99" t="s">
        <v>23</v>
      </c>
      <c r="BD5" s="84"/>
      <c r="BE5" s="85"/>
      <c r="BF5" s="46" t="str">
        <f>Configurator!O5</f>
        <v>Single-family dwelling (Individual house)</v>
      </c>
      <c r="BH5" s="99" t="s">
        <v>23</v>
      </c>
      <c r="BI5" s="84"/>
      <c r="BJ5" s="85"/>
      <c r="BK5" s="43" t="str">
        <f>Configurator!J5</f>
        <v>Single-family dwelling (Individual house)</v>
      </c>
      <c r="BL5" s="99" t="s">
        <v>23</v>
      </c>
      <c r="BM5" s="84"/>
      <c r="BN5" s="85"/>
      <c r="BO5" s="43" t="str">
        <f>Configurator!T5</f>
        <v>Single-family dwelling (Individual house)</v>
      </c>
      <c r="BQ5" s="99" t="s">
        <v>23</v>
      </c>
      <c r="BR5" s="84"/>
      <c r="BS5" s="85"/>
      <c r="BT5" s="34" t="str">
        <f t="shared" si="0"/>
        <v>Single-family dwelling (Individual house)</v>
      </c>
      <c r="BV5" s="99" t="s">
        <v>23</v>
      </c>
      <c r="BW5" s="84"/>
      <c r="BX5" s="85"/>
      <c r="BY5" s="34" t="str">
        <f t="shared" si="1"/>
        <v>Single-family dwelling (Individual house)</v>
      </c>
    </row>
    <row r="6" spans="2:77" ht="14.4" customHeight="1" x14ac:dyDescent="0.3">
      <c r="B6" s="95"/>
      <c r="C6" s="95"/>
      <c r="D6" s="95"/>
      <c r="F6" s="105"/>
      <c r="G6" s="83" t="s">
        <v>29</v>
      </c>
      <c r="H6" s="84"/>
      <c r="I6" s="85"/>
      <c r="J6" s="37">
        <v>135</v>
      </c>
      <c r="L6" s="83" t="s">
        <v>29</v>
      </c>
      <c r="M6" s="84"/>
      <c r="N6" s="85"/>
      <c r="O6" s="37">
        <v>135</v>
      </c>
      <c r="Q6" s="83" t="s">
        <v>29</v>
      </c>
      <c r="R6" s="84"/>
      <c r="S6" s="85"/>
      <c r="T6" s="37">
        <v>135</v>
      </c>
      <c r="V6" s="83" t="s">
        <v>29</v>
      </c>
      <c r="W6" s="84"/>
      <c r="X6" s="85"/>
      <c r="Y6" s="70"/>
      <c r="Z6" s="82" t="s">
        <v>31</v>
      </c>
      <c r="AA6" s="82"/>
      <c r="AB6" s="82"/>
      <c r="AC6" s="82"/>
      <c r="AD6" s="82"/>
      <c r="AE6" s="82"/>
      <c r="AF6" s="82"/>
      <c r="AG6" s="82"/>
      <c r="AP6" s="99" t="s">
        <v>29</v>
      </c>
      <c r="AQ6" s="84"/>
      <c r="AR6" s="85"/>
      <c r="AS6" s="21">
        <f>Configurator!J6</f>
        <v>135</v>
      </c>
      <c r="AT6" s="99" t="s">
        <v>29</v>
      </c>
      <c r="AU6" s="84"/>
      <c r="AV6" s="85"/>
      <c r="AW6" s="59" t="str">
        <f>IF(Configurator!Y6&gt;"",Configurator!Y6,"fill the table in the sheet called Declared Unit Scale")</f>
        <v>fill the table in the sheet called Declared Unit Scale</v>
      </c>
      <c r="AX6" s="66"/>
      <c r="AY6" s="99" t="s">
        <v>29</v>
      </c>
      <c r="AZ6" s="84"/>
      <c r="BA6" s="85"/>
      <c r="BB6" s="21">
        <f>Configurator!J6</f>
        <v>135</v>
      </c>
      <c r="BC6" s="99" t="s">
        <v>29</v>
      </c>
      <c r="BD6" s="84"/>
      <c r="BE6" s="85"/>
      <c r="BF6" s="30">
        <f>Configurator!O6</f>
        <v>135</v>
      </c>
      <c r="BH6" s="99" t="s">
        <v>29</v>
      </c>
      <c r="BI6" s="84"/>
      <c r="BJ6" s="85"/>
      <c r="BK6" s="21">
        <f>Configurator!J6</f>
        <v>135</v>
      </c>
      <c r="BL6" s="99" t="s">
        <v>29</v>
      </c>
      <c r="BM6" s="84"/>
      <c r="BN6" s="85"/>
      <c r="BO6" s="30">
        <f>Configurator!T6</f>
        <v>135</v>
      </c>
      <c r="BQ6" s="99" t="s">
        <v>29</v>
      </c>
      <c r="BR6" s="84"/>
      <c r="BS6" s="85"/>
      <c r="BT6" s="36">
        <f t="shared" si="0"/>
        <v>135</v>
      </c>
      <c r="BV6" s="99" t="s">
        <v>29</v>
      </c>
      <c r="BW6" s="84"/>
      <c r="BX6" s="85"/>
      <c r="BY6" s="36">
        <f t="shared" si="1"/>
        <v>135</v>
      </c>
    </row>
    <row r="7" spans="2:77" ht="14.4" customHeight="1" x14ac:dyDescent="0.3">
      <c r="B7" s="95"/>
      <c r="C7" s="95"/>
      <c r="D7" s="95"/>
      <c r="F7" s="105"/>
      <c r="G7" s="83" t="s">
        <v>30</v>
      </c>
      <c r="H7" s="84"/>
      <c r="I7" s="85"/>
      <c r="J7" s="37">
        <v>210</v>
      </c>
      <c r="L7" s="83" t="s">
        <v>30</v>
      </c>
      <c r="M7" s="84"/>
      <c r="N7" s="85"/>
      <c r="O7" s="37">
        <v>210</v>
      </c>
      <c r="Q7" s="83" t="s">
        <v>30</v>
      </c>
      <c r="R7" s="84"/>
      <c r="S7" s="85"/>
      <c r="T7" s="37">
        <v>210</v>
      </c>
      <c r="V7" s="83" t="s">
        <v>30</v>
      </c>
      <c r="W7" s="84"/>
      <c r="X7" s="85"/>
      <c r="Y7" s="70"/>
      <c r="Z7" s="82"/>
      <c r="AA7" s="82"/>
      <c r="AB7" s="82"/>
      <c r="AC7" s="82"/>
      <c r="AD7" s="82"/>
      <c r="AE7" s="82"/>
      <c r="AF7" s="82"/>
      <c r="AG7" s="82"/>
      <c r="AP7" s="99" t="s">
        <v>30</v>
      </c>
      <c r="AQ7" s="84"/>
      <c r="AR7" s="85"/>
      <c r="AS7" s="21">
        <f>Configurator!J7</f>
        <v>210</v>
      </c>
      <c r="AT7" s="99" t="s">
        <v>30</v>
      </c>
      <c r="AU7" s="84"/>
      <c r="AV7" s="85"/>
      <c r="AW7" s="59" t="str">
        <f>IF(Configurator!Y7&gt;"",Configurator!Y7,"fill the table in the sheet called Declared Unit Scale")</f>
        <v>fill the table in the sheet called Declared Unit Scale</v>
      </c>
      <c r="AX7" s="66"/>
      <c r="AY7" s="99" t="s">
        <v>30</v>
      </c>
      <c r="AZ7" s="84"/>
      <c r="BA7" s="85"/>
      <c r="BB7" s="21">
        <f>Configurator!J7</f>
        <v>210</v>
      </c>
      <c r="BC7" s="99" t="s">
        <v>30</v>
      </c>
      <c r="BD7" s="84"/>
      <c r="BE7" s="85"/>
      <c r="BF7" s="30">
        <f>Configurator!O7</f>
        <v>210</v>
      </c>
      <c r="BH7" s="99" t="s">
        <v>30</v>
      </c>
      <c r="BI7" s="84"/>
      <c r="BJ7" s="85"/>
      <c r="BK7" s="21">
        <f>Configurator!J7</f>
        <v>210</v>
      </c>
      <c r="BL7" s="99" t="s">
        <v>30</v>
      </c>
      <c r="BM7" s="84"/>
      <c r="BN7" s="85"/>
      <c r="BO7" s="30">
        <f>Configurator!T7</f>
        <v>210</v>
      </c>
      <c r="BQ7" s="99" t="s">
        <v>30</v>
      </c>
      <c r="BR7" s="84"/>
      <c r="BS7" s="85"/>
      <c r="BT7" s="36">
        <f t="shared" si="0"/>
        <v>210</v>
      </c>
      <c r="BV7" s="99" t="s">
        <v>30</v>
      </c>
      <c r="BW7" s="84"/>
      <c r="BX7" s="85"/>
      <c r="BY7" s="36">
        <f t="shared" si="1"/>
        <v>210</v>
      </c>
    </row>
    <row r="8" spans="2:77" ht="14.4" customHeight="1" x14ac:dyDescent="0.3">
      <c r="B8" s="95"/>
      <c r="C8" s="95"/>
      <c r="D8" s="95"/>
      <c r="G8" s="83" t="s">
        <v>28</v>
      </c>
      <c r="H8" s="84"/>
      <c r="I8" s="85"/>
      <c r="J8" s="37">
        <v>1</v>
      </c>
      <c r="L8" s="83" t="s">
        <v>28</v>
      </c>
      <c r="M8" s="84"/>
      <c r="N8" s="85"/>
      <c r="O8" s="37">
        <v>1</v>
      </c>
      <c r="Q8" s="83" t="s">
        <v>28</v>
      </c>
      <c r="R8" s="84"/>
      <c r="S8" s="85"/>
      <c r="T8" s="37">
        <v>1</v>
      </c>
      <c r="V8" s="83" t="s">
        <v>28</v>
      </c>
      <c r="W8" s="84"/>
      <c r="X8" s="85"/>
      <c r="Y8" s="70"/>
      <c r="Z8" s="28"/>
      <c r="AA8" s="28"/>
      <c r="AB8" s="28"/>
      <c r="AC8" s="28"/>
      <c r="AD8" s="28"/>
      <c r="AE8" s="28"/>
      <c r="AP8" s="99" t="s">
        <v>28</v>
      </c>
      <c r="AQ8" s="84"/>
      <c r="AR8" s="85"/>
      <c r="AS8" s="21">
        <f>Configurator!J8</f>
        <v>1</v>
      </c>
      <c r="AT8" s="99" t="s">
        <v>28</v>
      </c>
      <c r="AU8" s="84"/>
      <c r="AV8" s="85"/>
      <c r="AW8" s="59" t="str">
        <f>IF(Configurator!Y8&gt;"",Configurator!Y8,"fill the table in the sheet called Declared Unit Scale")</f>
        <v>fill the table in the sheet called Declared Unit Scale</v>
      </c>
      <c r="AX8" s="28"/>
      <c r="AY8" s="99" t="s">
        <v>28</v>
      </c>
      <c r="AZ8" s="84"/>
      <c r="BA8" s="85"/>
      <c r="BB8" s="21">
        <f>Configurator!J8</f>
        <v>1</v>
      </c>
      <c r="BC8" s="99" t="s">
        <v>28</v>
      </c>
      <c r="BD8" s="84"/>
      <c r="BE8" s="85"/>
      <c r="BF8" s="30">
        <f>Configurator!O8</f>
        <v>1</v>
      </c>
      <c r="BH8" s="99" t="s">
        <v>28</v>
      </c>
      <c r="BI8" s="84"/>
      <c r="BJ8" s="85"/>
      <c r="BK8" s="21">
        <f>Configurator!J8</f>
        <v>1</v>
      </c>
      <c r="BL8" s="99" t="s">
        <v>28</v>
      </c>
      <c r="BM8" s="84"/>
      <c r="BN8" s="85"/>
      <c r="BO8" s="30">
        <f>Configurator!T8</f>
        <v>1</v>
      </c>
      <c r="BQ8" s="99" t="s">
        <v>28</v>
      </c>
      <c r="BR8" s="84"/>
      <c r="BS8" s="85"/>
      <c r="BT8" s="36">
        <f t="shared" si="0"/>
        <v>1</v>
      </c>
      <c r="BV8" s="99" t="s">
        <v>28</v>
      </c>
      <c r="BW8" s="84"/>
      <c r="BX8" s="85"/>
      <c r="BY8" s="36">
        <f t="shared" si="1"/>
        <v>1</v>
      </c>
    </row>
    <row r="9" spans="2:77" ht="14.4" customHeight="1" x14ac:dyDescent="0.3">
      <c r="B9" s="95"/>
      <c r="C9" s="95"/>
      <c r="D9" s="95"/>
      <c r="G9" s="83" t="s">
        <v>25</v>
      </c>
      <c r="H9" s="84"/>
      <c r="I9" s="85"/>
      <c r="J9" s="38">
        <f>(24-J8)/24*J6+J8/24*J7</f>
        <v>138.125</v>
      </c>
      <c r="L9" s="83" t="s">
        <v>25</v>
      </c>
      <c r="M9" s="84"/>
      <c r="N9" s="85"/>
      <c r="O9" s="38">
        <f>(24-O8)/24*O6+O8/24*O7</f>
        <v>138.125</v>
      </c>
      <c r="Q9" s="83" t="s">
        <v>25</v>
      </c>
      <c r="R9" s="84"/>
      <c r="S9" s="85"/>
      <c r="T9" s="38">
        <f>(24-T8)/24*T6+T8/24*T7</f>
        <v>138.125</v>
      </c>
      <c r="V9" s="83" t="s">
        <v>25</v>
      </c>
      <c r="W9" s="84"/>
      <c r="X9" s="85"/>
      <c r="Y9" s="38">
        <f>(24-Y8)/24*Y6+Y8/24*Y7</f>
        <v>0</v>
      </c>
      <c r="AP9" s="99" t="s">
        <v>25</v>
      </c>
      <c r="AQ9" s="84"/>
      <c r="AR9" s="85"/>
      <c r="AS9" s="22">
        <f>Configurator!J9</f>
        <v>138.125</v>
      </c>
      <c r="AT9" s="99" t="s">
        <v>25</v>
      </c>
      <c r="AU9" s="84"/>
      <c r="AV9" s="85"/>
      <c r="AW9" s="59" t="str">
        <f>IF(Configurator!Y9&gt;"",Configurator!Y9,"fill the table in the sheet called Declared Unit Scale")</f>
        <v>fill the table in the sheet called Declared Unit Scale</v>
      </c>
      <c r="AY9" s="99" t="s">
        <v>25</v>
      </c>
      <c r="AZ9" s="84"/>
      <c r="BA9" s="85"/>
      <c r="BB9" s="22">
        <f>Configurator!J9</f>
        <v>138.125</v>
      </c>
      <c r="BC9" s="99" t="s">
        <v>25</v>
      </c>
      <c r="BD9" s="84"/>
      <c r="BE9" s="85"/>
      <c r="BF9" s="35">
        <f>Configurator!O9</f>
        <v>138.125</v>
      </c>
      <c r="BH9" s="99" t="s">
        <v>25</v>
      </c>
      <c r="BI9" s="84"/>
      <c r="BJ9" s="85"/>
      <c r="BK9" s="22">
        <f>Configurator!J9</f>
        <v>138.125</v>
      </c>
      <c r="BL9" s="99" t="s">
        <v>25</v>
      </c>
      <c r="BM9" s="84"/>
      <c r="BN9" s="85"/>
      <c r="BO9" s="35">
        <f>Configurator!T9</f>
        <v>138.125</v>
      </c>
      <c r="BQ9" s="99" t="s">
        <v>25</v>
      </c>
      <c r="BR9" s="84"/>
      <c r="BS9" s="85"/>
      <c r="BT9" s="35">
        <f t="shared" si="0"/>
        <v>138.125</v>
      </c>
      <c r="BV9" s="99" t="s">
        <v>25</v>
      </c>
      <c r="BW9" s="84"/>
      <c r="BX9" s="85"/>
      <c r="BY9" s="35">
        <f t="shared" si="1"/>
        <v>138.125</v>
      </c>
    </row>
    <row r="10" spans="2:77" ht="14.4" customHeight="1" x14ac:dyDescent="0.3">
      <c r="B10" s="95"/>
      <c r="C10" s="95"/>
      <c r="D10" s="95"/>
      <c r="G10" s="89" t="s">
        <v>33</v>
      </c>
      <c r="H10" s="90"/>
      <c r="I10" s="91"/>
      <c r="J10" s="58"/>
      <c r="L10" s="83" t="s">
        <v>33</v>
      </c>
      <c r="M10" s="84"/>
      <c r="N10" s="85"/>
      <c r="O10" s="37">
        <v>80</v>
      </c>
      <c r="Q10" s="83" t="s">
        <v>33</v>
      </c>
      <c r="R10" s="84"/>
      <c r="S10" s="85"/>
      <c r="T10" s="37">
        <v>80</v>
      </c>
      <c r="V10" s="83" t="s">
        <v>33</v>
      </c>
      <c r="W10" s="84"/>
      <c r="X10" s="85"/>
      <c r="Y10" s="69"/>
      <c r="AP10" s="103" t="s">
        <v>33</v>
      </c>
      <c r="AQ10" s="90"/>
      <c r="AR10" s="91"/>
      <c r="AS10" s="56">
        <f>Configurator!J10</f>
        <v>0</v>
      </c>
      <c r="AT10" s="103" t="s">
        <v>33</v>
      </c>
      <c r="AU10" s="90"/>
      <c r="AV10" s="91"/>
      <c r="AW10" s="59" t="str">
        <f>IF(Configurator!Y10&gt;"",Configurator!Y10,"fill the table in the sheet called Declared Unit Scale")</f>
        <v>fill the table in the sheet called Declared Unit Scale</v>
      </c>
      <c r="AY10" s="103" t="s">
        <v>33</v>
      </c>
      <c r="AZ10" s="90"/>
      <c r="BA10" s="91"/>
      <c r="BB10" s="56">
        <f>Configurator!J10</f>
        <v>0</v>
      </c>
      <c r="BC10" s="103" t="s">
        <v>33</v>
      </c>
      <c r="BD10" s="90"/>
      <c r="BE10" s="91"/>
      <c r="BF10" s="56">
        <f>Configurator!O10</f>
        <v>80</v>
      </c>
      <c r="BH10" s="103" t="s">
        <v>33</v>
      </c>
      <c r="BI10" s="90"/>
      <c r="BJ10" s="91"/>
      <c r="BK10" s="56">
        <f>Configurator!J10</f>
        <v>0</v>
      </c>
      <c r="BL10" s="103" t="s">
        <v>33</v>
      </c>
      <c r="BM10" s="90"/>
      <c r="BN10" s="91"/>
      <c r="BO10" s="56">
        <f>Configurator!T10</f>
        <v>80</v>
      </c>
      <c r="BQ10" s="103" t="s">
        <v>33</v>
      </c>
      <c r="BR10" s="90"/>
      <c r="BS10" s="91"/>
      <c r="BT10" s="57">
        <f t="shared" si="0"/>
        <v>0</v>
      </c>
      <c r="BV10" s="103" t="s">
        <v>33</v>
      </c>
      <c r="BW10" s="90"/>
      <c r="BX10" s="91"/>
      <c r="BY10" s="57">
        <f t="shared" si="1"/>
        <v>0</v>
      </c>
    </row>
    <row r="11" spans="2:77" ht="14.4" customHeight="1" x14ac:dyDescent="0.3">
      <c r="B11" s="95"/>
      <c r="C11" s="95"/>
      <c r="D11" s="95"/>
      <c r="G11" s="89" t="s">
        <v>32</v>
      </c>
      <c r="H11" s="90"/>
      <c r="I11" s="91"/>
      <c r="J11" s="58"/>
      <c r="L11" s="83" t="s">
        <v>32</v>
      </c>
      <c r="M11" s="84"/>
      <c r="N11" s="85"/>
      <c r="O11" s="37">
        <f>16.5*2</f>
        <v>33</v>
      </c>
      <c r="Q11" s="83" t="s">
        <v>32</v>
      </c>
      <c r="R11" s="84"/>
      <c r="S11" s="85"/>
      <c r="T11" s="37">
        <f>15*2</f>
        <v>30</v>
      </c>
      <c r="V11" s="83" t="s">
        <v>32</v>
      </c>
      <c r="W11" s="84"/>
      <c r="X11" s="85"/>
      <c r="Y11" s="69"/>
      <c r="AP11" s="103" t="s">
        <v>32</v>
      </c>
      <c r="AQ11" s="90"/>
      <c r="AR11" s="91"/>
      <c r="AS11" s="56">
        <f>Configurator!J11</f>
        <v>0</v>
      </c>
      <c r="AT11" s="103" t="s">
        <v>32</v>
      </c>
      <c r="AU11" s="90"/>
      <c r="AV11" s="91"/>
      <c r="AW11" s="59" t="str">
        <f>IF(Configurator!Y11&gt;"",Configurator!Y11,"fill the table in the sheet called Declared Unit Scale")</f>
        <v>fill the table in the sheet called Declared Unit Scale</v>
      </c>
      <c r="AY11" s="99" t="s">
        <v>32</v>
      </c>
      <c r="AZ11" s="84"/>
      <c r="BA11" s="85"/>
      <c r="BB11" s="21">
        <f>Configurator!J11</f>
        <v>0</v>
      </c>
      <c r="BC11" s="99" t="s">
        <v>32</v>
      </c>
      <c r="BD11" s="84"/>
      <c r="BE11" s="85"/>
      <c r="BF11" s="30">
        <f>Configurator!O11</f>
        <v>33</v>
      </c>
      <c r="BH11" s="99" t="s">
        <v>32</v>
      </c>
      <c r="BI11" s="84"/>
      <c r="BJ11" s="85"/>
      <c r="BK11" s="21">
        <f>Configurator!J11</f>
        <v>0</v>
      </c>
      <c r="BL11" s="99" t="s">
        <v>32</v>
      </c>
      <c r="BM11" s="84"/>
      <c r="BN11" s="85"/>
      <c r="BO11" s="30">
        <f>Configurator!T11</f>
        <v>30</v>
      </c>
      <c r="BQ11" s="103" t="s">
        <v>32</v>
      </c>
      <c r="BR11" s="90"/>
      <c r="BS11" s="91"/>
      <c r="BT11" s="57">
        <f t="shared" si="0"/>
        <v>0</v>
      </c>
      <c r="BV11" s="99" t="s">
        <v>32</v>
      </c>
      <c r="BW11" s="84"/>
      <c r="BX11" s="85"/>
      <c r="BY11" s="36">
        <f t="shared" si="1"/>
        <v>0</v>
      </c>
    </row>
    <row r="12" spans="2:77" ht="14.4" customHeight="1" x14ac:dyDescent="0.3">
      <c r="G12" s="89" t="s">
        <v>26</v>
      </c>
      <c r="H12" s="90"/>
      <c r="I12" s="91"/>
      <c r="J12" s="58"/>
      <c r="L12" s="83" t="s">
        <v>26</v>
      </c>
      <c r="M12" s="84"/>
      <c r="N12" s="85"/>
      <c r="O12" s="37">
        <f>27*2</f>
        <v>54</v>
      </c>
      <c r="Q12" s="83" t="s">
        <v>26</v>
      </c>
      <c r="R12" s="84"/>
      <c r="S12" s="85"/>
      <c r="T12" s="37">
        <f>28.5*2</f>
        <v>57</v>
      </c>
      <c r="V12" s="83" t="s">
        <v>26</v>
      </c>
      <c r="W12" s="84"/>
      <c r="X12" s="85"/>
      <c r="Y12" s="69"/>
      <c r="AP12" s="103" t="s">
        <v>26</v>
      </c>
      <c r="AQ12" s="90"/>
      <c r="AR12" s="91"/>
      <c r="AS12" s="56">
        <f>Configurator!J12</f>
        <v>0</v>
      </c>
      <c r="AT12" s="103" t="s">
        <v>26</v>
      </c>
      <c r="AU12" s="90"/>
      <c r="AV12" s="91"/>
      <c r="AW12" s="59" t="str">
        <f>IF(Configurator!Y12&gt;"",Configurator!Y12,"fill the table in the sheet called Declared Unit Scale")</f>
        <v>fill the table in the sheet called Declared Unit Scale</v>
      </c>
      <c r="AY12" s="99" t="s">
        <v>26</v>
      </c>
      <c r="AZ12" s="84"/>
      <c r="BA12" s="85"/>
      <c r="BB12" s="21">
        <f>Configurator!J12</f>
        <v>0</v>
      </c>
      <c r="BC12" s="99" t="s">
        <v>26</v>
      </c>
      <c r="BD12" s="84"/>
      <c r="BE12" s="85"/>
      <c r="BF12" s="30">
        <f>Configurator!O12</f>
        <v>54</v>
      </c>
      <c r="BH12" s="99" t="s">
        <v>26</v>
      </c>
      <c r="BI12" s="84"/>
      <c r="BJ12" s="85"/>
      <c r="BK12" s="21">
        <f>Configurator!J12</f>
        <v>0</v>
      </c>
      <c r="BL12" s="99" t="s">
        <v>26</v>
      </c>
      <c r="BM12" s="84"/>
      <c r="BN12" s="85"/>
      <c r="BO12" s="30">
        <f>Configurator!T12</f>
        <v>57</v>
      </c>
      <c r="BQ12" s="103" t="s">
        <v>26</v>
      </c>
      <c r="BR12" s="90"/>
      <c r="BS12" s="91"/>
      <c r="BT12" s="57">
        <f t="shared" si="0"/>
        <v>0</v>
      </c>
      <c r="BV12" s="99" t="s">
        <v>26</v>
      </c>
      <c r="BW12" s="84"/>
      <c r="BX12" s="85"/>
      <c r="BY12" s="36">
        <f t="shared" si="1"/>
        <v>0</v>
      </c>
    </row>
    <row r="13" spans="2:77" ht="14.4" customHeight="1" x14ac:dyDescent="0.3">
      <c r="B13" s="92" t="s">
        <v>45</v>
      </c>
      <c r="C13" s="92"/>
      <c r="D13" s="92"/>
      <c r="G13" s="83" t="s">
        <v>27</v>
      </c>
      <c r="H13" s="84"/>
      <c r="I13" s="85"/>
      <c r="J13" s="37">
        <v>26.5</v>
      </c>
      <c r="L13" s="83" t="s">
        <v>27</v>
      </c>
      <c r="M13" s="84"/>
      <c r="N13" s="85"/>
      <c r="O13" s="68">
        <f>O11*(24-O8)/24+O12*O8/24</f>
        <v>33.875</v>
      </c>
      <c r="Q13" s="83" t="s">
        <v>27</v>
      </c>
      <c r="R13" s="84"/>
      <c r="S13" s="85"/>
      <c r="T13" s="68">
        <f>T11*(24-T8)/24+T12*T8/24</f>
        <v>31.125</v>
      </c>
      <c r="V13" s="83" t="s">
        <v>27</v>
      </c>
      <c r="W13" s="84"/>
      <c r="X13" s="85"/>
      <c r="Y13" s="68">
        <f>(24-Y8)/24*Y11+Y8/24*Y12</f>
        <v>0</v>
      </c>
      <c r="AP13" s="99" t="s">
        <v>27</v>
      </c>
      <c r="AQ13" s="84"/>
      <c r="AR13" s="85"/>
      <c r="AS13" s="22">
        <f>Configurator!J13</f>
        <v>26.5</v>
      </c>
      <c r="AT13" s="99" t="s">
        <v>27</v>
      </c>
      <c r="AU13" s="84"/>
      <c r="AV13" s="85"/>
      <c r="AW13" s="59" t="str">
        <f>IF(Configurator!Y13&gt;"",Configurator!Y13,"fill the table in the sheet called Declared Unit Scale")</f>
        <v>fill the table in the sheet called Declared Unit Scale</v>
      </c>
      <c r="AY13" s="99" t="s">
        <v>27</v>
      </c>
      <c r="AZ13" s="84"/>
      <c r="BA13" s="85"/>
      <c r="BB13" s="22">
        <f>Configurator!J13</f>
        <v>26.5</v>
      </c>
      <c r="BC13" s="99" t="s">
        <v>27</v>
      </c>
      <c r="BD13" s="84"/>
      <c r="BE13" s="85"/>
      <c r="BF13" s="30">
        <f>Configurator!O13</f>
        <v>33.875</v>
      </c>
      <c r="BH13" s="99" t="s">
        <v>27</v>
      </c>
      <c r="BI13" s="84"/>
      <c r="BJ13" s="85"/>
      <c r="BK13" s="22">
        <f>Configurator!J13</f>
        <v>26.5</v>
      </c>
      <c r="BL13" s="99" t="s">
        <v>27</v>
      </c>
      <c r="BM13" s="84"/>
      <c r="BN13" s="85"/>
      <c r="BO13" s="30">
        <f>Configurator!T13</f>
        <v>31.125</v>
      </c>
      <c r="BQ13" s="103" t="s">
        <v>27</v>
      </c>
      <c r="BR13" s="90"/>
      <c r="BS13" s="91"/>
      <c r="BT13" s="35">
        <f t="shared" si="0"/>
        <v>26.5</v>
      </c>
      <c r="BV13" s="99" t="s">
        <v>27</v>
      </c>
      <c r="BW13" s="84"/>
      <c r="BX13" s="85"/>
      <c r="BY13" s="35">
        <f t="shared" si="1"/>
        <v>26.5</v>
      </c>
    </row>
    <row r="14" spans="2:77" ht="14.4" customHeight="1" x14ac:dyDescent="0.3">
      <c r="B14" s="94" t="s">
        <v>177</v>
      </c>
      <c r="C14" s="94"/>
      <c r="D14" s="94"/>
      <c r="G14" s="83" t="s">
        <v>35</v>
      </c>
      <c r="H14" s="84"/>
      <c r="I14" s="85"/>
      <c r="J14" s="39">
        <v>0</v>
      </c>
      <c r="L14" s="83" t="s">
        <v>35</v>
      </c>
      <c r="M14" s="84"/>
      <c r="N14" s="85"/>
      <c r="O14" s="39">
        <v>0</v>
      </c>
      <c r="Q14" s="83" t="s">
        <v>35</v>
      </c>
      <c r="R14" s="84"/>
      <c r="S14" s="85"/>
      <c r="T14" s="39">
        <v>0</v>
      </c>
      <c r="V14" s="83" t="s">
        <v>35</v>
      </c>
      <c r="W14" s="84"/>
      <c r="X14" s="85"/>
      <c r="Y14" s="71">
        <v>0</v>
      </c>
      <c r="AP14" s="99" t="s">
        <v>35</v>
      </c>
      <c r="AQ14" s="84"/>
      <c r="AR14" s="85"/>
      <c r="AS14" s="26">
        <f>Configurator!J14</f>
        <v>0</v>
      </c>
      <c r="AT14" s="99" t="s">
        <v>35</v>
      </c>
      <c r="AU14" s="84"/>
      <c r="AV14" s="85"/>
      <c r="AW14" s="59" t="str">
        <f>IF(Configurator!Y14&gt;"",Configurator!Y14,"fill the table in the sheet called Declared Unit Scale")</f>
        <v>fill the table in the sheet called Declared Unit Scale</v>
      </c>
      <c r="AY14" s="99" t="s">
        <v>35</v>
      </c>
      <c r="AZ14" s="84"/>
      <c r="BA14" s="85"/>
      <c r="BB14" s="26">
        <f>Configurator!J14</f>
        <v>0</v>
      </c>
      <c r="BC14" s="99" t="s">
        <v>35</v>
      </c>
      <c r="BD14" s="84"/>
      <c r="BE14" s="85"/>
      <c r="BF14" s="30">
        <f>Configurator!O14</f>
        <v>0</v>
      </c>
      <c r="BH14" s="99" t="s">
        <v>35</v>
      </c>
      <c r="BI14" s="84"/>
      <c r="BJ14" s="85"/>
      <c r="BK14" s="26">
        <f>Configurator!J14</f>
        <v>0</v>
      </c>
      <c r="BL14" s="99" t="s">
        <v>35</v>
      </c>
      <c r="BM14" s="84"/>
      <c r="BN14" s="85"/>
      <c r="BO14" s="30">
        <f>Configurator!T14</f>
        <v>0</v>
      </c>
      <c r="BQ14" s="99" t="s">
        <v>35</v>
      </c>
      <c r="BR14" s="84"/>
      <c r="BS14" s="85"/>
      <c r="BT14" s="26">
        <f t="shared" si="0"/>
        <v>0</v>
      </c>
      <c r="BV14" s="99" t="s">
        <v>35</v>
      </c>
      <c r="BW14" s="84"/>
      <c r="BX14" s="85"/>
      <c r="BY14" s="26">
        <f t="shared" si="1"/>
        <v>0</v>
      </c>
    </row>
    <row r="15" spans="2:77" ht="14.4" customHeight="1" x14ac:dyDescent="0.3">
      <c r="B15" s="93" t="s">
        <v>46</v>
      </c>
      <c r="C15" s="93"/>
      <c r="D15" s="93"/>
      <c r="G15" s="83" t="s">
        <v>34</v>
      </c>
      <c r="H15" s="84"/>
      <c r="I15" s="85"/>
      <c r="J15" s="39">
        <v>0.01</v>
      </c>
      <c r="L15" s="83" t="s">
        <v>34</v>
      </c>
      <c r="M15" s="84"/>
      <c r="N15" s="85"/>
      <c r="O15" s="39">
        <v>0.01</v>
      </c>
      <c r="Q15" s="83" t="s">
        <v>34</v>
      </c>
      <c r="R15" s="84"/>
      <c r="S15" s="85"/>
      <c r="T15" s="39">
        <v>0.01</v>
      </c>
      <c r="V15" s="83" t="s">
        <v>34</v>
      </c>
      <c r="W15" s="84"/>
      <c r="X15" s="85"/>
      <c r="Y15" s="71">
        <v>0.01</v>
      </c>
      <c r="AP15" s="99" t="s">
        <v>34</v>
      </c>
      <c r="AQ15" s="84"/>
      <c r="AR15" s="85"/>
      <c r="AS15" s="26">
        <f>Configurator!J15</f>
        <v>0.01</v>
      </c>
      <c r="AT15" s="99" t="s">
        <v>34</v>
      </c>
      <c r="AU15" s="84"/>
      <c r="AV15" s="85"/>
      <c r="AW15" s="59" t="str">
        <f>IF(Configurator!Y15&gt;"",Configurator!Y15,"fill the table in the sheet called Declared Unit Scale")</f>
        <v>fill the table in the sheet called Declared Unit Scale</v>
      </c>
      <c r="AY15" s="99" t="s">
        <v>34</v>
      </c>
      <c r="AZ15" s="84"/>
      <c r="BA15" s="85"/>
      <c r="BB15" s="26">
        <f>Configurator!J15</f>
        <v>0.01</v>
      </c>
      <c r="BC15" s="99" t="s">
        <v>34</v>
      </c>
      <c r="BD15" s="84"/>
      <c r="BE15" s="85"/>
      <c r="BF15" s="30">
        <f>Configurator!O15</f>
        <v>0.01</v>
      </c>
      <c r="BH15" s="99" t="s">
        <v>34</v>
      </c>
      <c r="BI15" s="84"/>
      <c r="BJ15" s="85"/>
      <c r="BK15" s="26">
        <f>Configurator!J15</f>
        <v>0.01</v>
      </c>
      <c r="BL15" s="99" t="s">
        <v>34</v>
      </c>
      <c r="BM15" s="84"/>
      <c r="BN15" s="85"/>
      <c r="BO15" s="30">
        <f>Configurator!T15</f>
        <v>0.01</v>
      </c>
      <c r="BQ15" s="99" t="s">
        <v>34</v>
      </c>
      <c r="BR15" s="84"/>
      <c r="BS15" s="85"/>
      <c r="BT15" s="26">
        <f t="shared" si="0"/>
        <v>0.01</v>
      </c>
      <c r="BV15" s="99" t="s">
        <v>34</v>
      </c>
      <c r="BW15" s="84"/>
      <c r="BX15" s="85"/>
      <c r="BY15" s="26">
        <f t="shared" si="1"/>
        <v>0.01</v>
      </c>
    </row>
    <row r="16" spans="2:77" ht="14.4" customHeight="1" x14ac:dyDescent="0.3">
      <c r="G16" s="83" t="s">
        <v>36</v>
      </c>
      <c r="H16" s="84"/>
      <c r="I16" s="85"/>
      <c r="J16" s="40">
        <f>J15+J14</f>
        <v>0.01</v>
      </c>
      <c r="L16" s="83" t="s">
        <v>36</v>
      </c>
      <c r="M16" s="84"/>
      <c r="N16" s="85"/>
      <c r="O16" s="40">
        <v>0.01</v>
      </c>
      <c r="Q16" s="83" t="s">
        <v>36</v>
      </c>
      <c r="R16" s="84"/>
      <c r="S16" s="85"/>
      <c r="T16" s="40">
        <v>0.01</v>
      </c>
      <c r="V16" s="83" t="s">
        <v>36</v>
      </c>
      <c r="W16" s="84"/>
      <c r="X16" s="85"/>
      <c r="Y16" s="40">
        <f>Y15+Y14</f>
        <v>0.01</v>
      </c>
      <c r="AP16" s="99" t="s">
        <v>36</v>
      </c>
      <c r="AQ16" s="84"/>
      <c r="AR16" s="85"/>
      <c r="AS16" s="25">
        <f>Configurator!J16</f>
        <v>0.01</v>
      </c>
      <c r="AT16" s="99" t="s">
        <v>36</v>
      </c>
      <c r="AU16" s="84"/>
      <c r="AV16" s="85"/>
      <c r="AW16" s="60" t="str">
        <f>IF(Configurator!Y16&gt;"",Configurator!Y16,"fill the table in the sheet called Declared Unit Scale")</f>
        <v>fill the table in the sheet called Declared Unit Scale</v>
      </c>
      <c r="AY16" s="99" t="s">
        <v>36</v>
      </c>
      <c r="AZ16" s="84"/>
      <c r="BA16" s="85"/>
      <c r="BB16" s="25">
        <f>Configurator!J16</f>
        <v>0.01</v>
      </c>
      <c r="BC16" s="99" t="s">
        <v>36</v>
      </c>
      <c r="BD16" s="84"/>
      <c r="BE16" s="85"/>
      <c r="BF16" s="25">
        <f>Configurator!O16</f>
        <v>0.01</v>
      </c>
      <c r="BH16" s="99" t="s">
        <v>36</v>
      </c>
      <c r="BI16" s="84"/>
      <c r="BJ16" s="85"/>
      <c r="BK16" s="25">
        <f>Configurator!J16</f>
        <v>0.01</v>
      </c>
      <c r="BL16" s="99" t="s">
        <v>36</v>
      </c>
      <c r="BM16" s="84"/>
      <c r="BN16" s="85"/>
      <c r="BO16" s="25">
        <f>Configurator!T16</f>
        <v>0.01</v>
      </c>
      <c r="BQ16" s="99" t="s">
        <v>36</v>
      </c>
      <c r="BR16" s="84"/>
      <c r="BS16" s="85"/>
      <c r="BT16" s="25">
        <f t="shared" si="0"/>
        <v>0.01</v>
      </c>
      <c r="BV16" s="99" t="s">
        <v>36</v>
      </c>
      <c r="BW16" s="84"/>
      <c r="BX16" s="85"/>
      <c r="BY16" s="25">
        <f t="shared" si="1"/>
        <v>0.01</v>
      </c>
    </row>
    <row r="17" spans="2:77" ht="14.4" customHeight="1" x14ac:dyDescent="0.3">
      <c r="G17" s="83" t="s">
        <v>40</v>
      </c>
      <c r="H17" s="84"/>
      <c r="I17" s="85"/>
      <c r="J17" s="37">
        <v>0</v>
      </c>
      <c r="L17" s="83" t="s">
        <v>40</v>
      </c>
      <c r="M17" s="84"/>
      <c r="N17" s="85"/>
      <c r="O17" s="37">
        <v>0</v>
      </c>
      <c r="Q17" s="83" t="s">
        <v>40</v>
      </c>
      <c r="R17" s="84"/>
      <c r="S17" s="85"/>
      <c r="T17" s="37">
        <v>0</v>
      </c>
      <c r="V17" s="83" t="s">
        <v>40</v>
      </c>
      <c r="W17" s="84"/>
      <c r="X17" s="85"/>
      <c r="Y17" s="37">
        <v>0</v>
      </c>
      <c r="Z17" s="4" t="s">
        <v>41</v>
      </c>
      <c r="AP17" s="99" t="s">
        <v>40</v>
      </c>
      <c r="AQ17" s="84"/>
      <c r="AR17" s="85"/>
      <c r="AS17" s="22">
        <f>Configurator!J17</f>
        <v>0</v>
      </c>
      <c r="AT17" s="99" t="s">
        <v>40</v>
      </c>
      <c r="AU17" s="84"/>
      <c r="AV17" s="85"/>
      <c r="AW17" s="59" t="str">
        <f>IF(Configurator!Y17&gt;"",Configurator!Y17,"fill the table in the sheet called Declared Unit Scale")</f>
        <v>fill the table in the sheet called Declared Unit Scale</v>
      </c>
      <c r="AX17" s="4" t="s">
        <v>41</v>
      </c>
      <c r="AY17" s="99" t="s">
        <v>40</v>
      </c>
      <c r="AZ17" s="84"/>
      <c r="BA17" s="85"/>
      <c r="BB17" s="22">
        <f>Configurator!J17</f>
        <v>0</v>
      </c>
      <c r="BC17" s="99" t="s">
        <v>40</v>
      </c>
      <c r="BD17" s="84"/>
      <c r="BE17" s="85"/>
      <c r="BF17" s="22">
        <f>Configurator!O17</f>
        <v>0</v>
      </c>
      <c r="BH17" s="99" t="s">
        <v>40</v>
      </c>
      <c r="BI17" s="84"/>
      <c r="BJ17" s="85"/>
      <c r="BK17" s="22">
        <f>Configurator!J17</f>
        <v>0</v>
      </c>
      <c r="BL17" s="99" t="s">
        <v>40</v>
      </c>
      <c r="BM17" s="84"/>
      <c r="BN17" s="85"/>
      <c r="BO17" s="22">
        <f>Configurator!T17</f>
        <v>0</v>
      </c>
      <c r="BQ17" s="99" t="s">
        <v>40</v>
      </c>
      <c r="BR17" s="84"/>
      <c r="BS17" s="85"/>
      <c r="BT17" s="35">
        <f t="shared" si="0"/>
        <v>0</v>
      </c>
      <c r="BV17" s="99" t="s">
        <v>40</v>
      </c>
      <c r="BW17" s="84"/>
      <c r="BX17" s="85"/>
      <c r="BY17" s="35">
        <f t="shared" si="1"/>
        <v>0</v>
      </c>
    </row>
    <row r="18" spans="2:77" ht="30.6" customHeight="1" x14ac:dyDescent="0.3">
      <c r="G18" s="83" t="s">
        <v>43</v>
      </c>
      <c r="H18" s="84"/>
      <c r="I18" s="85"/>
      <c r="J18" s="37">
        <v>0</v>
      </c>
      <c r="L18" s="83" t="s">
        <v>43</v>
      </c>
      <c r="M18" s="84"/>
      <c r="N18" s="85"/>
      <c r="O18" s="37">
        <v>0</v>
      </c>
      <c r="Q18" s="83" t="s">
        <v>43</v>
      </c>
      <c r="R18" s="84"/>
      <c r="S18" s="85"/>
      <c r="T18" s="37">
        <v>0</v>
      </c>
      <c r="V18" s="83" t="s">
        <v>43</v>
      </c>
      <c r="W18" s="84"/>
      <c r="X18" s="85"/>
      <c r="Y18" s="70"/>
      <c r="Z18" s="67" t="s">
        <v>42</v>
      </c>
      <c r="AP18" s="99" t="s">
        <v>43</v>
      </c>
      <c r="AQ18" s="84"/>
      <c r="AR18" s="85"/>
      <c r="AS18" s="22">
        <f>Configurator!J18</f>
        <v>0</v>
      </c>
      <c r="AT18" s="99" t="s">
        <v>43</v>
      </c>
      <c r="AU18" s="84"/>
      <c r="AV18" s="85"/>
      <c r="AW18" s="59" t="str">
        <f>IF(Configurator!Y18&gt;"",Configurator!Y18,"fill the table in the sheet called Declared Unit Scale")</f>
        <v>fill the table in the sheet called Declared Unit Scale</v>
      </c>
      <c r="AX18" s="4" t="s">
        <v>42</v>
      </c>
      <c r="AY18" s="99" t="s">
        <v>43</v>
      </c>
      <c r="AZ18" s="84"/>
      <c r="BA18" s="85"/>
      <c r="BB18" s="22">
        <f>Configurator!J18</f>
        <v>0</v>
      </c>
      <c r="BC18" s="99" t="s">
        <v>43</v>
      </c>
      <c r="BD18" s="84"/>
      <c r="BE18" s="85"/>
      <c r="BF18" s="30">
        <f>Configurator!O18</f>
        <v>0</v>
      </c>
      <c r="BH18" s="99" t="s">
        <v>43</v>
      </c>
      <c r="BI18" s="84"/>
      <c r="BJ18" s="85"/>
      <c r="BK18" s="22">
        <f>Configurator!J18</f>
        <v>0</v>
      </c>
      <c r="BL18" s="99" t="s">
        <v>43</v>
      </c>
      <c r="BM18" s="84"/>
      <c r="BN18" s="85"/>
      <c r="BO18" s="30">
        <f>Configurator!T18</f>
        <v>0</v>
      </c>
      <c r="BQ18" s="99" t="s">
        <v>43</v>
      </c>
      <c r="BR18" s="84"/>
      <c r="BS18" s="85"/>
      <c r="BT18" s="35">
        <f t="shared" si="0"/>
        <v>0</v>
      </c>
      <c r="BV18" s="99" t="s">
        <v>43</v>
      </c>
      <c r="BW18" s="84"/>
      <c r="BX18" s="85"/>
      <c r="BY18" s="35">
        <f t="shared" si="1"/>
        <v>0</v>
      </c>
    </row>
    <row r="19" spans="2:77" ht="14.4" customHeight="1" x14ac:dyDescent="0.3">
      <c r="G19" s="83" t="s">
        <v>37</v>
      </c>
      <c r="H19" s="84"/>
      <c r="I19" s="85"/>
      <c r="J19" s="37">
        <v>17</v>
      </c>
      <c r="L19" s="83" t="s">
        <v>37</v>
      </c>
      <c r="M19" s="84"/>
      <c r="N19" s="85"/>
      <c r="O19" s="37">
        <v>17</v>
      </c>
      <c r="Q19" s="83" t="s">
        <v>37</v>
      </c>
      <c r="R19" s="84"/>
      <c r="S19" s="85"/>
      <c r="T19" s="37">
        <v>17</v>
      </c>
      <c r="V19" s="83" t="s">
        <v>37</v>
      </c>
      <c r="W19" s="84"/>
      <c r="X19" s="85"/>
      <c r="Y19" s="37">
        <v>17</v>
      </c>
      <c r="AP19" s="99" t="s">
        <v>37</v>
      </c>
      <c r="AQ19" s="84"/>
      <c r="AR19" s="85"/>
      <c r="AS19" s="21">
        <f>Configurator!J19</f>
        <v>17</v>
      </c>
      <c r="AT19" s="99" t="s">
        <v>37</v>
      </c>
      <c r="AU19" s="84"/>
      <c r="AV19" s="85"/>
      <c r="AW19" s="59" t="str">
        <f>IF(Configurator!Y19&gt;"",Configurator!Y19,"fill the table in the sheet called Declared Unit Scale")</f>
        <v>fill the table in the sheet called Declared Unit Scale</v>
      </c>
      <c r="AY19" s="99" t="s">
        <v>37</v>
      </c>
      <c r="AZ19" s="84"/>
      <c r="BA19" s="85"/>
      <c r="BB19" s="21">
        <f>Configurator!J19</f>
        <v>17</v>
      </c>
      <c r="BC19" s="99" t="s">
        <v>37</v>
      </c>
      <c r="BD19" s="84"/>
      <c r="BE19" s="85"/>
      <c r="BF19" s="21">
        <f>Configurator!O19</f>
        <v>17</v>
      </c>
      <c r="BH19" s="99" t="s">
        <v>37</v>
      </c>
      <c r="BI19" s="84"/>
      <c r="BJ19" s="85"/>
      <c r="BK19" s="21">
        <f>Configurator!J19</f>
        <v>17</v>
      </c>
      <c r="BL19" s="99" t="s">
        <v>37</v>
      </c>
      <c r="BM19" s="84"/>
      <c r="BN19" s="85"/>
      <c r="BO19" s="21">
        <f>Configurator!T19</f>
        <v>17</v>
      </c>
      <c r="BQ19" s="99" t="s">
        <v>37</v>
      </c>
      <c r="BR19" s="84"/>
      <c r="BS19" s="85"/>
      <c r="BT19" s="36">
        <f t="shared" si="0"/>
        <v>17</v>
      </c>
      <c r="BV19" s="99" t="s">
        <v>37</v>
      </c>
      <c r="BW19" s="84"/>
      <c r="BX19" s="85"/>
      <c r="BY19" s="36">
        <f t="shared" si="1"/>
        <v>17</v>
      </c>
    </row>
    <row r="20" spans="2:77" ht="14.4" customHeight="1" x14ac:dyDescent="0.3">
      <c r="G20" s="83" t="s">
        <v>38</v>
      </c>
      <c r="H20" s="84"/>
      <c r="I20" s="85"/>
      <c r="J20" s="41">
        <f>24*365</f>
        <v>8760</v>
      </c>
      <c r="L20" s="83" t="s">
        <v>38</v>
      </c>
      <c r="M20" s="84"/>
      <c r="N20" s="85"/>
      <c r="O20" s="41">
        <v>8760</v>
      </c>
      <c r="Q20" s="83" t="s">
        <v>38</v>
      </c>
      <c r="R20" s="84"/>
      <c r="S20" s="85"/>
      <c r="T20" s="41">
        <v>8760</v>
      </c>
      <c r="V20" s="83" t="s">
        <v>38</v>
      </c>
      <c r="W20" s="84"/>
      <c r="X20" s="85"/>
      <c r="Y20" s="41">
        <f>24*365</f>
        <v>8760</v>
      </c>
      <c r="AP20" s="99" t="s">
        <v>38</v>
      </c>
      <c r="AQ20" s="84"/>
      <c r="AR20" s="85"/>
      <c r="AS20" s="24">
        <f>Configurator!J20</f>
        <v>8760</v>
      </c>
      <c r="AT20" s="99" t="s">
        <v>38</v>
      </c>
      <c r="AU20" s="84"/>
      <c r="AV20" s="85"/>
      <c r="AW20" s="63" t="str">
        <f>IF(Configurator!Y20&gt;"",Configurator!Y20,"fill the table in the sheet called Declared Unit Scale")</f>
        <v>fill the table in the sheet called Declared Unit Scale</v>
      </c>
      <c r="AY20" s="99" t="s">
        <v>38</v>
      </c>
      <c r="AZ20" s="84"/>
      <c r="BA20" s="85"/>
      <c r="BB20" s="24">
        <f>Configurator!J20</f>
        <v>8760</v>
      </c>
      <c r="BC20" s="99" t="s">
        <v>38</v>
      </c>
      <c r="BD20" s="84"/>
      <c r="BE20" s="85"/>
      <c r="BF20" s="24">
        <f>Configurator!O20</f>
        <v>8760</v>
      </c>
      <c r="BH20" s="99" t="s">
        <v>38</v>
      </c>
      <c r="BI20" s="84"/>
      <c r="BJ20" s="85"/>
      <c r="BK20" s="24">
        <f>Configurator!J20</f>
        <v>8760</v>
      </c>
      <c r="BL20" s="99" t="s">
        <v>38</v>
      </c>
      <c r="BM20" s="84"/>
      <c r="BN20" s="85"/>
      <c r="BO20" s="24">
        <f>Configurator!T20</f>
        <v>8760</v>
      </c>
      <c r="BQ20" s="99" t="s">
        <v>38</v>
      </c>
      <c r="BR20" s="84"/>
      <c r="BS20" s="85"/>
      <c r="BT20" s="24">
        <f t="shared" si="0"/>
        <v>8760</v>
      </c>
      <c r="BV20" s="99" t="s">
        <v>38</v>
      </c>
      <c r="BW20" s="84"/>
      <c r="BX20" s="85"/>
      <c r="BY20" s="24">
        <f t="shared" si="1"/>
        <v>8760</v>
      </c>
    </row>
    <row r="21" spans="2:77" ht="51" customHeight="1" thickBot="1" x14ac:dyDescent="0.35">
      <c r="G21" s="96" t="s">
        <v>39</v>
      </c>
      <c r="H21" s="97"/>
      <c r="I21" s="98"/>
      <c r="J21" s="42">
        <f>((J13*J20/1000)+(J17+J18*400/1000))*(1-J16)*J19</f>
        <v>3906.9161999999997</v>
      </c>
      <c r="L21" s="96" t="s">
        <v>39</v>
      </c>
      <c r="M21" s="97"/>
      <c r="N21" s="97"/>
      <c r="O21" s="42">
        <f>((O13*O20/1000)+(O17+O18*400/1000))*(1-O16)*O19</f>
        <v>4994.2183500000001</v>
      </c>
      <c r="Q21" s="96" t="s">
        <v>39</v>
      </c>
      <c r="R21" s="97"/>
      <c r="S21" s="97"/>
      <c r="T21" s="42">
        <f>((T13*T20/1000)+(T17+T18*400/1000))*(1-T16)*T19</f>
        <v>4588.7836500000003</v>
      </c>
      <c r="V21" s="96" t="s">
        <v>39</v>
      </c>
      <c r="W21" s="97"/>
      <c r="X21" s="97"/>
      <c r="Y21" s="42">
        <f>((Y13*Y20/1000)+(Y17+Y18*400/1000))*(1-Y16)*Y19</f>
        <v>0</v>
      </c>
      <c r="AP21" s="99" t="s">
        <v>39</v>
      </c>
      <c r="AQ21" s="84"/>
      <c r="AR21" s="85"/>
      <c r="AS21" s="27">
        <f>Configurator!J21</f>
        <v>3906.9161999999997</v>
      </c>
      <c r="AT21" s="84" t="s">
        <v>39</v>
      </c>
      <c r="AU21" s="84"/>
      <c r="AV21" s="84"/>
      <c r="AW21" s="61" t="str">
        <f>IF(Configurator!Y21&gt;"",Configurator!Y21,"fill the table in the sheet called Declared Unit Scale")</f>
        <v>fill the table in the sheet called Declared Unit Scale</v>
      </c>
      <c r="AY21" s="99" t="s">
        <v>39</v>
      </c>
      <c r="AZ21" s="84"/>
      <c r="BA21" s="85"/>
      <c r="BB21" s="27">
        <f>Configurator!J21</f>
        <v>3906.9161999999997</v>
      </c>
      <c r="BC21" s="84" t="s">
        <v>39</v>
      </c>
      <c r="BD21" s="84"/>
      <c r="BE21" s="84"/>
      <c r="BF21" s="27">
        <f>Configurator!O21</f>
        <v>4994.2183500000001</v>
      </c>
      <c r="BH21" s="99" t="s">
        <v>39</v>
      </c>
      <c r="BI21" s="84"/>
      <c r="BJ21" s="85"/>
      <c r="BK21" s="27">
        <f>Configurator!J21</f>
        <v>3906.9161999999997</v>
      </c>
      <c r="BL21" s="84" t="s">
        <v>39</v>
      </c>
      <c r="BM21" s="84"/>
      <c r="BN21" s="84"/>
      <c r="BO21" s="27">
        <f>Configurator!T21</f>
        <v>4588.7836500000003</v>
      </c>
      <c r="BQ21" s="99" t="s">
        <v>39</v>
      </c>
      <c r="BR21" s="84"/>
      <c r="BS21" s="85"/>
      <c r="BT21" s="27">
        <f t="shared" si="0"/>
        <v>3906.9161999999997</v>
      </c>
      <c r="BV21" s="99" t="s">
        <v>39</v>
      </c>
      <c r="BW21" s="84"/>
      <c r="BX21" s="85"/>
      <c r="BY21" s="27">
        <f t="shared" si="1"/>
        <v>3906.9161999999997</v>
      </c>
    </row>
    <row r="22" spans="2:77" x14ac:dyDescent="0.3">
      <c r="G22" s="4" t="s">
        <v>44</v>
      </c>
      <c r="L22" s="4" t="s">
        <v>44</v>
      </c>
    </row>
    <row r="24" spans="2:77" ht="24" thickBot="1" x14ac:dyDescent="0.5">
      <c r="B24" s="104" t="s">
        <v>173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</row>
    <row r="25" spans="2:77" ht="75" customHeight="1" thickTop="1" thickBot="1" x14ac:dyDescent="0.35">
      <c r="B25" s="75" t="s">
        <v>113</v>
      </c>
      <c r="C25" s="77" t="s">
        <v>114</v>
      </c>
      <c r="D25" s="78"/>
      <c r="E25" s="79"/>
      <c r="F25" s="1" t="s">
        <v>0</v>
      </c>
      <c r="G25" s="1" t="s">
        <v>1</v>
      </c>
      <c r="H25" s="77" t="s">
        <v>115</v>
      </c>
      <c r="I25" s="78"/>
      <c r="J25" s="78"/>
      <c r="K25" s="78"/>
      <c r="L25" s="78"/>
      <c r="M25" s="78"/>
      <c r="N25" s="79"/>
      <c r="O25" s="77" t="s">
        <v>116</v>
      </c>
      <c r="P25" s="78"/>
      <c r="Q25" s="78"/>
      <c r="R25" s="79"/>
      <c r="S25" s="73" t="s">
        <v>117</v>
      </c>
      <c r="T25" s="1" t="s">
        <v>118</v>
      </c>
    </row>
    <row r="26" spans="2:77" ht="15.6" thickTop="1" thickBot="1" x14ac:dyDescent="0.35">
      <c r="B26" s="76"/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J26" s="2" t="s">
        <v>9</v>
      </c>
      <c r="K26" s="2" t="s">
        <v>10</v>
      </c>
      <c r="L26" s="2" t="s">
        <v>11</v>
      </c>
      <c r="M26" s="2" t="s">
        <v>12</v>
      </c>
      <c r="N26" s="2" t="s">
        <v>13</v>
      </c>
      <c r="O26" s="2" t="s">
        <v>14</v>
      </c>
      <c r="P26" s="2" t="s">
        <v>15</v>
      </c>
      <c r="Q26" s="2" t="s">
        <v>16</v>
      </c>
      <c r="R26" s="2" t="s">
        <v>17</v>
      </c>
      <c r="S26" s="74"/>
      <c r="T26" s="2" t="s">
        <v>18</v>
      </c>
    </row>
    <row r="27" spans="2:77" ht="15.6" thickTop="1" thickBot="1" x14ac:dyDescent="0.35">
      <c r="B27" s="11" t="s">
        <v>112</v>
      </c>
      <c r="C27" s="12">
        <f>'Declared Unit Flair325'!C26*($Y$3+$Y$4)/($J$3+$J$4)</f>
        <v>0</v>
      </c>
      <c r="D27" s="13">
        <f>'Declared Unit Flair325'!D26*($Y$3+$Y$4)/($J$3+$J$4)</f>
        <v>0</v>
      </c>
      <c r="E27" s="13">
        <f>'Declared Unit Flair325'!E26*($Y$3+$Y$4)/($J$3+$J$4)</f>
        <v>0</v>
      </c>
      <c r="F27" s="13">
        <f>'Declared Unit Flair325'!F26*($Y$3+$Y$4)/($J$3+$J$4)</f>
        <v>0</v>
      </c>
      <c r="G27" s="13">
        <f>'Declared Unit Flair325'!G26*($Y$4)/($J$4)</f>
        <v>0</v>
      </c>
      <c r="H27" s="13">
        <f>'Declared Unit Flair325'!H26*1</f>
        <v>0.81636078999999995</v>
      </c>
      <c r="I27" s="13">
        <f>'Declared Unit Flair325'!I26*1</f>
        <v>33.305861999999998</v>
      </c>
      <c r="J27" s="13">
        <f>'Declared Unit Flair325'!J26*1</f>
        <v>0</v>
      </c>
      <c r="K27" s="13">
        <f>'Declared Unit Flair325'!K26*1</f>
        <v>0</v>
      </c>
      <c r="L27" s="13">
        <f>'Declared Unit Flair325'!L26*1</f>
        <v>0</v>
      </c>
      <c r="M27" s="13">
        <f>'Declared Unit Flair325'!M26*$Y$21/$J$21</f>
        <v>0</v>
      </c>
      <c r="N27" s="13">
        <f>'Declared Unit Flair325'!N26*1</f>
        <v>0</v>
      </c>
      <c r="O27" s="13">
        <f>'Declared Unit Flair325'!O26*($Y$3)/($J$3)</f>
        <v>0</v>
      </c>
      <c r="P27" s="13">
        <f>'Declared Unit Flair325'!P26*($Y$3)/($J$3)</f>
        <v>0</v>
      </c>
      <c r="Q27" s="13">
        <f>'Declared Unit Flair325'!Q26*($Y$3)/($J$3)</f>
        <v>0</v>
      </c>
      <c r="R27" s="14">
        <f>'Declared Unit Flair325'!R26*($Y$3)/($J$3)</f>
        <v>0</v>
      </c>
      <c r="S27" s="10">
        <f>SUM(C27:R27)</f>
        <v>34.122222789999995</v>
      </c>
      <c r="T27" s="9" t="s">
        <v>146</v>
      </c>
    </row>
    <row r="28" spans="2:77" ht="15.6" thickTop="1" thickBot="1" x14ac:dyDescent="0.35">
      <c r="B28" s="11" t="s">
        <v>120</v>
      </c>
      <c r="C28" s="16">
        <f>'Declared Unit Flair325'!C27*($Y$3+$Y$4)/($J$3+$J$4)</f>
        <v>0</v>
      </c>
      <c r="D28" s="16">
        <f>'Declared Unit Flair325'!D27*($Y$3+$Y$4)/($J$3+$J$4)</f>
        <v>0</v>
      </c>
      <c r="E28" s="16">
        <f>'Declared Unit Flair325'!E27*($Y$3+$Y$4)/($J$3+$J$4)</f>
        <v>0</v>
      </c>
      <c r="F28" s="16">
        <f>'Declared Unit Flair325'!F27*($Y$3+$Y$4)/($J$3+$J$4)</f>
        <v>0</v>
      </c>
      <c r="G28" s="16">
        <f>'Declared Unit Flair325'!G27*($Y$4)/($J$4)</f>
        <v>0</v>
      </c>
      <c r="H28" s="16">
        <f>'Declared Unit Flair325'!H27*1</f>
        <v>8.4304672000000001E-8</v>
      </c>
      <c r="I28" s="16">
        <f>'Declared Unit Flair325'!I27*1</f>
        <v>1.2236175E-6</v>
      </c>
      <c r="J28" s="16">
        <f>'Declared Unit Flair325'!J27*1</f>
        <v>0</v>
      </c>
      <c r="K28" s="16">
        <f>'Declared Unit Flair325'!K27*1</f>
        <v>0</v>
      </c>
      <c r="L28" s="16">
        <f>'Declared Unit Flair325'!L27*1</f>
        <v>0</v>
      </c>
      <c r="M28" s="16">
        <f>'Declared Unit Flair325'!M27*$Y$21/$J$21</f>
        <v>0</v>
      </c>
      <c r="N28" s="16">
        <f>'Declared Unit Flair325'!N27*1</f>
        <v>0</v>
      </c>
      <c r="O28" s="16">
        <f>'Declared Unit Flair325'!O27*($Y$3)/($J$3)</f>
        <v>0</v>
      </c>
      <c r="P28" s="16">
        <f>'Declared Unit Flair325'!P27*($Y$3)/($J$3)</f>
        <v>0</v>
      </c>
      <c r="Q28" s="16">
        <f>'Declared Unit Flair325'!Q27*($Y$3)/($J$3)</f>
        <v>0</v>
      </c>
      <c r="R28" s="17">
        <f>'Declared Unit Flair325'!R27*($Y$3)/($J$3)</f>
        <v>0</v>
      </c>
      <c r="S28" s="10">
        <f t="shared" ref="S28:S34" si="2">SUM(C28:R28)</f>
        <v>1.307922172E-6</v>
      </c>
      <c r="T28" s="5" t="s">
        <v>146</v>
      </c>
    </row>
    <row r="29" spans="2:77" ht="15.6" thickTop="1" thickBot="1" x14ac:dyDescent="0.35">
      <c r="B29" s="11" t="s">
        <v>121</v>
      </c>
      <c r="C29" s="12">
        <f>'Declared Unit Flair325'!C28*($Y$3+$Y$4)/($J$3+$J$4)</f>
        <v>0</v>
      </c>
      <c r="D29" s="13">
        <f>'Declared Unit Flair325'!D28*($Y$3+$Y$4)/($J$3+$J$4)</f>
        <v>0</v>
      </c>
      <c r="E29" s="13">
        <f>'Declared Unit Flair325'!E28*($Y$3+$Y$4)/($J$3+$J$4)</f>
        <v>0</v>
      </c>
      <c r="F29" s="13">
        <f>'Declared Unit Flair325'!F28*($Y$3+$Y$4)/($J$3+$J$4)</f>
        <v>0</v>
      </c>
      <c r="G29" s="13">
        <f>'Declared Unit Flair325'!G28*($Y$4)/($J$4)</f>
        <v>0</v>
      </c>
      <c r="H29" s="13">
        <f>'Declared Unit Flair325'!H28*1</f>
        <v>1.4704129E-2</v>
      </c>
      <c r="I29" s="13">
        <f>'Declared Unit Flair325'!I28*1</f>
        <v>8.6204287000000004E-2</v>
      </c>
      <c r="J29" s="13">
        <f>'Declared Unit Flair325'!J28*1</f>
        <v>0</v>
      </c>
      <c r="K29" s="13">
        <f>'Declared Unit Flair325'!K28*1</f>
        <v>0</v>
      </c>
      <c r="L29" s="13">
        <f>'Declared Unit Flair325'!L28*1</f>
        <v>0</v>
      </c>
      <c r="M29" s="13">
        <f>'Declared Unit Flair325'!M28*$Y$21/$J$21</f>
        <v>0</v>
      </c>
      <c r="N29" s="13">
        <f>'Declared Unit Flair325'!N28*1</f>
        <v>0</v>
      </c>
      <c r="O29" s="13">
        <f>'Declared Unit Flair325'!O28*($Y$3)/($J$3)</f>
        <v>0</v>
      </c>
      <c r="P29" s="13">
        <f>'Declared Unit Flair325'!P28*($Y$3)/($J$3)</f>
        <v>0</v>
      </c>
      <c r="Q29" s="13">
        <f>'Declared Unit Flair325'!Q28*($Y$3)/($J$3)</f>
        <v>0</v>
      </c>
      <c r="R29" s="14">
        <f>'Declared Unit Flair325'!R28*($Y$3)/($J$3)</f>
        <v>0</v>
      </c>
      <c r="S29" s="10">
        <f t="shared" si="2"/>
        <v>0.100908416</v>
      </c>
      <c r="T29" s="9" t="s">
        <v>146</v>
      </c>
    </row>
    <row r="30" spans="2:77" ht="16.2" thickTop="1" thickBot="1" x14ac:dyDescent="0.35">
      <c r="B30" s="11" t="s">
        <v>122</v>
      </c>
      <c r="C30" s="16">
        <f>'Declared Unit Flair325'!C29*($Y$3+$Y$4)/($J$3+$J$4)</f>
        <v>0</v>
      </c>
      <c r="D30" s="16">
        <f>'Declared Unit Flair325'!D29*($Y$3+$Y$4)/($J$3+$J$4)</f>
        <v>0</v>
      </c>
      <c r="E30" s="16">
        <f>'Declared Unit Flair325'!E29*($Y$3+$Y$4)/($J$3+$J$4)</f>
        <v>0</v>
      </c>
      <c r="F30" s="16">
        <f>'Declared Unit Flair325'!F29*($Y$3+$Y$4)/($J$3+$J$4)</f>
        <v>0</v>
      </c>
      <c r="G30" s="16">
        <f>'Declared Unit Flair325'!G29*($Y$4)/($J$4)</f>
        <v>0</v>
      </c>
      <c r="H30" s="16">
        <f>'Declared Unit Flair325'!H29*1</f>
        <v>6.3081547000000002E-2</v>
      </c>
      <c r="I30" s="16">
        <f>'Declared Unit Flair325'!I29*1</f>
        <v>1.2014555E-2</v>
      </c>
      <c r="J30" s="16">
        <f>'Declared Unit Flair325'!J29*1</f>
        <v>0</v>
      </c>
      <c r="K30" s="16">
        <f>'Declared Unit Flair325'!K29*1</f>
        <v>0</v>
      </c>
      <c r="L30" s="16">
        <f>'Declared Unit Flair325'!L29*1</f>
        <v>0</v>
      </c>
      <c r="M30" s="16">
        <f>'Declared Unit Flair325'!M29*$Y$21/$J$21</f>
        <v>0</v>
      </c>
      <c r="N30" s="16">
        <f>'Declared Unit Flair325'!N29*1</f>
        <v>0</v>
      </c>
      <c r="O30" s="16">
        <f>'Declared Unit Flair325'!O29*($Y$3)/($J$3)</f>
        <v>0</v>
      </c>
      <c r="P30" s="16">
        <f>'Declared Unit Flair325'!P29*($Y$3)/($J$3)</f>
        <v>0</v>
      </c>
      <c r="Q30" s="16">
        <f>'Declared Unit Flair325'!Q29*($Y$3)/($J$3)</f>
        <v>0</v>
      </c>
      <c r="R30" s="17">
        <f>'Declared Unit Flair325'!R29*($Y$3)/($J$3)</f>
        <v>0</v>
      </c>
      <c r="S30" s="10">
        <f t="shared" si="2"/>
        <v>7.5096101999999998E-2</v>
      </c>
      <c r="T30" s="5" t="s">
        <v>146</v>
      </c>
    </row>
    <row r="31" spans="2:77" ht="15.6" thickTop="1" thickBot="1" x14ac:dyDescent="0.35">
      <c r="B31" s="11" t="s">
        <v>123</v>
      </c>
      <c r="C31" s="12">
        <f>'Declared Unit Flair325'!C30*($Y$3+$Y$4)/($J$3+$J$4)</f>
        <v>0</v>
      </c>
      <c r="D31" s="13">
        <f>'Declared Unit Flair325'!D30*($Y$3+$Y$4)/($J$3+$J$4)</f>
        <v>0</v>
      </c>
      <c r="E31" s="13">
        <f>'Declared Unit Flair325'!E30*($Y$3+$Y$4)/($J$3+$J$4)</f>
        <v>0</v>
      </c>
      <c r="F31" s="13">
        <f>'Declared Unit Flair325'!F30*($Y$3+$Y$4)/($J$3+$J$4)</f>
        <v>0</v>
      </c>
      <c r="G31" s="13">
        <f>'Declared Unit Flair325'!G30*($Y$4)/($J$4)</f>
        <v>0</v>
      </c>
      <c r="H31" s="13">
        <f>'Declared Unit Flair325'!H30*1</f>
        <v>5.2670479000000001E-4</v>
      </c>
      <c r="I31" s="13">
        <f>'Declared Unit Flair325'!I30*1</f>
        <v>2.1043362999999999E-2</v>
      </c>
      <c r="J31" s="13">
        <f>'Declared Unit Flair325'!J30*1</f>
        <v>0</v>
      </c>
      <c r="K31" s="13">
        <f>'Declared Unit Flair325'!K30*1</f>
        <v>0</v>
      </c>
      <c r="L31" s="13">
        <f>'Declared Unit Flair325'!L30*1</f>
        <v>0</v>
      </c>
      <c r="M31" s="13">
        <f>'Declared Unit Flair325'!M30*$Y$21/$J$21</f>
        <v>0</v>
      </c>
      <c r="N31" s="13">
        <f>'Declared Unit Flair325'!N30*1</f>
        <v>0</v>
      </c>
      <c r="O31" s="13">
        <f>'Declared Unit Flair325'!O30*($Y$3)/($J$3)</f>
        <v>0</v>
      </c>
      <c r="P31" s="13">
        <f>'Declared Unit Flair325'!P30*($Y$3)/($J$3)</f>
        <v>0</v>
      </c>
      <c r="Q31" s="13">
        <f>'Declared Unit Flair325'!Q30*($Y$3)/($J$3)</f>
        <v>0</v>
      </c>
      <c r="R31" s="14">
        <f>'Declared Unit Flair325'!R30*($Y$3)/($J$3)</f>
        <v>0</v>
      </c>
      <c r="S31" s="10">
        <f t="shared" si="2"/>
        <v>2.1570067789999998E-2</v>
      </c>
      <c r="T31" s="9" t="s">
        <v>146</v>
      </c>
    </row>
    <row r="32" spans="2:77" ht="25.2" thickTop="1" thickBot="1" x14ac:dyDescent="0.35">
      <c r="B32" s="11" t="s">
        <v>124</v>
      </c>
      <c r="C32" s="16">
        <f>'Declared Unit Flair325'!C31*($Y$3+$Y$4)/($J$3+$J$4)</f>
        <v>0</v>
      </c>
      <c r="D32" s="16">
        <f>'Declared Unit Flair325'!D31*($Y$3+$Y$4)/($J$3+$J$4)</f>
        <v>0</v>
      </c>
      <c r="E32" s="16">
        <f>'Declared Unit Flair325'!E31*($Y$3+$Y$4)/($J$3+$J$4)</f>
        <v>0</v>
      </c>
      <c r="F32" s="16">
        <f>'Declared Unit Flair325'!F31*($Y$3+$Y$4)/($J$3+$J$4)</f>
        <v>0</v>
      </c>
      <c r="G32" s="16">
        <f>'Declared Unit Flair325'!G31*($Y$4)/($J$4)</f>
        <v>0</v>
      </c>
      <c r="H32" s="16">
        <f>'Declared Unit Flair325'!H31*1</f>
        <v>1.0805653E-6</v>
      </c>
      <c r="I32" s="16">
        <f>'Declared Unit Flair325'!I31*1</f>
        <v>4.0348210999999998E-5</v>
      </c>
      <c r="J32" s="16">
        <f>'Declared Unit Flair325'!J31*1</f>
        <v>0</v>
      </c>
      <c r="K32" s="16">
        <f>'Declared Unit Flair325'!K31*1</f>
        <v>0</v>
      </c>
      <c r="L32" s="16">
        <f>'Declared Unit Flair325'!L31*1</f>
        <v>0</v>
      </c>
      <c r="M32" s="16">
        <f>'Declared Unit Flair325'!M31*$Y$21/$J$21</f>
        <v>0</v>
      </c>
      <c r="N32" s="16">
        <f>'Declared Unit Flair325'!N31*1</f>
        <v>0</v>
      </c>
      <c r="O32" s="16">
        <f>'Declared Unit Flair325'!O31*($Y$3)/($J$3)</f>
        <v>0</v>
      </c>
      <c r="P32" s="16">
        <f>'Declared Unit Flair325'!P31*($Y$3)/($J$3)</f>
        <v>0</v>
      </c>
      <c r="Q32" s="16">
        <f>'Declared Unit Flair325'!Q31*($Y$3)/($J$3)</f>
        <v>0</v>
      </c>
      <c r="R32" s="17">
        <f>'Declared Unit Flair325'!R31*($Y$3)/($J$3)</f>
        <v>0</v>
      </c>
      <c r="S32" s="10">
        <f t="shared" si="2"/>
        <v>4.1428776299999995E-5</v>
      </c>
      <c r="T32" s="5" t="s">
        <v>146</v>
      </c>
    </row>
    <row r="33" spans="2:20" ht="15.6" thickTop="1" thickBot="1" x14ac:dyDescent="0.35">
      <c r="B33" s="11" t="s">
        <v>125</v>
      </c>
      <c r="C33" s="18">
        <f>'Declared Unit Flair325'!C32*($Y$3+$Y$4)/($J$3+$J$4)</f>
        <v>0</v>
      </c>
      <c r="D33" s="18">
        <f>'Declared Unit Flair325'!D32*($Y$3+$Y$4)/($J$3+$J$4)</f>
        <v>0</v>
      </c>
      <c r="E33" s="18">
        <f>'Declared Unit Flair325'!E32*($Y$3+$Y$4)/($J$3+$J$4)</f>
        <v>0</v>
      </c>
      <c r="F33" s="18">
        <f>'Declared Unit Flair325'!F32*($Y$3+$Y$4)/($J$3+$J$4)</f>
        <v>0</v>
      </c>
      <c r="G33" s="18">
        <f>'Declared Unit Flair325'!G32*($Y$4)/($J$4)</f>
        <v>0</v>
      </c>
      <c r="H33" s="18">
        <f>'Declared Unit Flair325'!H32*1</f>
        <v>12.533864699999999</v>
      </c>
      <c r="I33" s="18">
        <f>'Declared Unit Flair325'!I32*1</f>
        <v>536.67244900000003</v>
      </c>
      <c r="J33" s="18">
        <f>'Declared Unit Flair325'!J32*1</f>
        <v>0</v>
      </c>
      <c r="K33" s="18">
        <f>'Declared Unit Flair325'!K32*1</f>
        <v>0</v>
      </c>
      <c r="L33" s="18">
        <f>'Declared Unit Flair325'!L32*1</f>
        <v>0</v>
      </c>
      <c r="M33" s="18">
        <f>'Declared Unit Flair325'!M32*$Y$21/$J$21</f>
        <v>0</v>
      </c>
      <c r="N33" s="18">
        <f>'Declared Unit Flair325'!N32*1</f>
        <v>0</v>
      </c>
      <c r="O33" s="18">
        <f>'Declared Unit Flair325'!O32*($Y$3)/($J$3)</f>
        <v>0</v>
      </c>
      <c r="P33" s="18">
        <f>'Declared Unit Flair325'!P32*($Y$3)/($J$3)</f>
        <v>0</v>
      </c>
      <c r="Q33" s="18">
        <f>'Declared Unit Flair325'!Q32*($Y$3)/($J$3)</f>
        <v>0</v>
      </c>
      <c r="R33" s="19">
        <f>'Declared Unit Flair325'!R32*($Y$3)/($J$3)</f>
        <v>0</v>
      </c>
      <c r="S33" s="10">
        <f t="shared" si="2"/>
        <v>549.20631370000001</v>
      </c>
      <c r="T33" s="7" t="s">
        <v>146</v>
      </c>
    </row>
    <row r="34" spans="2:20" ht="15.6" thickTop="1" thickBot="1" x14ac:dyDescent="0.35">
      <c r="B34" s="11" t="s">
        <v>126</v>
      </c>
      <c r="C34" s="16">
        <f>'Declared Unit Flair325'!C33*($Y$3+$Y$4)/($J$3+$J$4)</f>
        <v>0</v>
      </c>
      <c r="D34" s="16">
        <f>'Declared Unit Flair325'!D33*($Y$3+$Y$4)/($J$3+$J$4)</f>
        <v>0</v>
      </c>
      <c r="E34" s="16">
        <f>'Declared Unit Flair325'!E33*($Y$3+$Y$4)/($J$3+$J$4)</f>
        <v>0</v>
      </c>
      <c r="F34" s="16">
        <f>'Declared Unit Flair325'!F33*($Y$3+$Y$4)/($J$3+$J$4)</f>
        <v>0</v>
      </c>
      <c r="G34" s="16">
        <f>'Declared Unit Flair325'!G33*($Y$4)/($J$4)</f>
        <v>0</v>
      </c>
      <c r="H34" s="16">
        <f>'Declared Unit Flair325'!H33*1</f>
        <v>-4.5801845999999999</v>
      </c>
      <c r="I34" s="16">
        <f>'Declared Unit Flair325'!I33*1</f>
        <v>0.36429815999999998</v>
      </c>
      <c r="J34" s="16">
        <f>'Declared Unit Flair325'!J33*1</f>
        <v>0</v>
      </c>
      <c r="K34" s="16">
        <f>'Declared Unit Flair325'!K33*1</f>
        <v>0</v>
      </c>
      <c r="L34" s="16">
        <f>'Declared Unit Flair325'!L33*1</f>
        <v>0</v>
      </c>
      <c r="M34" s="16">
        <f>'Declared Unit Flair325'!M33*$Y$21/$J$21</f>
        <v>0</v>
      </c>
      <c r="N34" s="16">
        <f>'Declared Unit Flair325'!N33*1</f>
        <v>0</v>
      </c>
      <c r="O34" s="16">
        <f>'Declared Unit Flair325'!O33*($Y$3)/($J$3)</f>
        <v>0</v>
      </c>
      <c r="P34" s="16">
        <f>'Declared Unit Flair325'!P33*($Y$3)/($J$3)</f>
        <v>0</v>
      </c>
      <c r="Q34" s="16">
        <f>'Declared Unit Flair325'!Q33*($Y$3)/($J$3)</f>
        <v>0</v>
      </c>
      <c r="R34" s="17">
        <f>'Declared Unit Flair325'!R33*($Y$3)/($J$3)</f>
        <v>0</v>
      </c>
      <c r="S34" s="10">
        <f t="shared" si="2"/>
        <v>-4.2158864400000002</v>
      </c>
      <c r="T34" s="5" t="s">
        <v>146</v>
      </c>
    </row>
    <row r="35" spans="2:20" ht="75" customHeight="1" thickTop="1" thickBot="1" x14ac:dyDescent="0.35">
      <c r="B35" s="80" t="s">
        <v>119</v>
      </c>
      <c r="C35" s="77" t="s">
        <v>114</v>
      </c>
      <c r="D35" s="78"/>
      <c r="E35" s="79"/>
      <c r="F35" s="1" t="s">
        <v>0</v>
      </c>
      <c r="G35" s="1" t="s">
        <v>1</v>
      </c>
      <c r="H35" s="77" t="s">
        <v>115</v>
      </c>
      <c r="I35" s="78"/>
      <c r="J35" s="78"/>
      <c r="K35" s="78"/>
      <c r="L35" s="78"/>
      <c r="M35" s="78"/>
      <c r="N35" s="79"/>
      <c r="O35" s="77" t="s">
        <v>116</v>
      </c>
      <c r="P35" s="78"/>
      <c r="Q35" s="78"/>
      <c r="R35" s="79"/>
      <c r="S35" s="73" t="s">
        <v>117</v>
      </c>
      <c r="T35" s="1" t="s">
        <v>118</v>
      </c>
    </row>
    <row r="36" spans="2:20" ht="15.6" thickTop="1" thickBot="1" x14ac:dyDescent="0.35">
      <c r="B36" s="80"/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2" t="s">
        <v>10</v>
      </c>
      <c r="L36" s="2" t="s">
        <v>11</v>
      </c>
      <c r="M36" s="2" t="s">
        <v>12</v>
      </c>
      <c r="N36" s="2" t="s">
        <v>13</v>
      </c>
      <c r="O36" s="2" t="s">
        <v>14</v>
      </c>
      <c r="P36" s="2" t="s">
        <v>15</v>
      </c>
      <c r="Q36" s="2" t="s">
        <v>16</v>
      </c>
      <c r="R36" s="2" t="s">
        <v>17</v>
      </c>
      <c r="S36" s="74"/>
      <c r="T36" s="2" t="s">
        <v>18</v>
      </c>
    </row>
    <row r="37" spans="2:20" ht="15.6" thickTop="1" thickBot="1" x14ac:dyDescent="0.35">
      <c r="B37" s="11" t="s">
        <v>127</v>
      </c>
      <c r="C37" s="20">
        <f>'Declared Unit Flair325'!C36*($Y$3+$Y$4)/($J$3+$J$4)</f>
        <v>0</v>
      </c>
      <c r="D37" s="20">
        <f>'Declared Unit Flair325'!D36*($Y$3+$Y$4)/($J$3+$J$4)</f>
        <v>0</v>
      </c>
      <c r="E37" s="20">
        <f>'Declared Unit Flair325'!E36*($Y$3+$Y$4)/($J$3+$J$4)</f>
        <v>0</v>
      </c>
      <c r="F37" s="20">
        <f>'Declared Unit Flair325'!F36*($Y$3+$Y$4)/($J$3+$J$4)</f>
        <v>0</v>
      </c>
      <c r="G37" s="20">
        <f>'Declared Unit Flair325'!G36*($Y$4)/($J$4)</f>
        <v>0</v>
      </c>
      <c r="H37" s="20">
        <f>'Declared Unit Flair325'!H36*1</f>
        <v>6.0211414999999997</v>
      </c>
      <c r="I37" s="20">
        <f>'Declared Unit Flair325'!I36*1</f>
        <v>476.68574000000001</v>
      </c>
      <c r="J37" s="20">
        <f>'Declared Unit Flair325'!J36*1</f>
        <v>0</v>
      </c>
      <c r="K37" s="20">
        <f>'Declared Unit Flair325'!K36*1</f>
        <v>0</v>
      </c>
      <c r="L37" s="20">
        <f>'Declared Unit Flair325'!L36*1</f>
        <v>0</v>
      </c>
      <c r="M37" s="20">
        <f>'Declared Unit Flair325'!M36*$Y$21/$J$21</f>
        <v>0</v>
      </c>
      <c r="N37" s="20">
        <f>'Declared Unit Flair325'!N36*1</f>
        <v>0</v>
      </c>
      <c r="O37" s="20">
        <f>'Declared Unit Flair325'!O36*($Y$3)/($J$3)</f>
        <v>0</v>
      </c>
      <c r="P37" s="20">
        <f>'Declared Unit Flair325'!P36*($Y$3)/($J$3)</f>
        <v>0</v>
      </c>
      <c r="Q37" s="20">
        <f>'Declared Unit Flair325'!Q36*($Y$3)/($J$3)</f>
        <v>0</v>
      </c>
      <c r="R37" s="20">
        <f>'Declared Unit Flair325'!R36*($Y$3)/($J$3)</f>
        <v>0</v>
      </c>
      <c r="S37" s="10">
        <f>SUM(C37:R37)</f>
        <v>482.70688150000001</v>
      </c>
      <c r="T37" s="8" t="s">
        <v>146</v>
      </c>
    </row>
    <row r="38" spans="2:20" ht="15.6" thickTop="1" thickBot="1" x14ac:dyDescent="0.35">
      <c r="B38" s="11" t="s">
        <v>128</v>
      </c>
      <c r="C38" s="16">
        <f>'Declared Unit Flair325'!C37*($Y$3+$Y$4)/($J$3+$J$4)</f>
        <v>0</v>
      </c>
      <c r="D38" s="16">
        <f>'Declared Unit Flair325'!D37*($Y$3+$Y$4)/($J$3+$J$4)</f>
        <v>0</v>
      </c>
      <c r="E38" s="16">
        <f>'Declared Unit Flair325'!E37*($Y$3+$Y$4)/($J$3+$J$4)</f>
        <v>0</v>
      </c>
      <c r="F38" s="16">
        <f>'Declared Unit Flair325'!F37*($Y$3+$Y$4)/($J$3+$J$4)</f>
        <v>0</v>
      </c>
      <c r="G38" s="16">
        <f>'Declared Unit Flair325'!G37*($Y$4)/($J$4)</f>
        <v>0</v>
      </c>
      <c r="H38" s="16">
        <f>'Declared Unit Flair325'!H37*1</f>
        <v>21.867740000000001</v>
      </c>
      <c r="I38" s="16">
        <f>'Declared Unit Flair325'!I37*1</f>
        <v>5.0489157000000002</v>
      </c>
      <c r="J38" s="16">
        <f>'Declared Unit Flair325'!J37*1</f>
        <v>0</v>
      </c>
      <c r="K38" s="16">
        <f>'Declared Unit Flair325'!K37*1</f>
        <v>0</v>
      </c>
      <c r="L38" s="16">
        <f>'Declared Unit Flair325'!L37*1</f>
        <v>0</v>
      </c>
      <c r="M38" s="16">
        <f>'Declared Unit Flair325'!M37*$Y$21/$J$21</f>
        <v>0</v>
      </c>
      <c r="N38" s="16">
        <f>'Declared Unit Flair325'!N37*1</f>
        <v>0</v>
      </c>
      <c r="O38" s="16">
        <f>'Declared Unit Flair325'!O37*($Y$3)/($J$3)</f>
        <v>0</v>
      </c>
      <c r="P38" s="16">
        <f>'Declared Unit Flair325'!P37*($Y$3)/($J$3)</f>
        <v>0</v>
      </c>
      <c r="Q38" s="16">
        <f>'Declared Unit Flair325'!Q37*($Y$3)/($J$3)</f>
        <v>0</v>
      </c>
      <c r="R38" s="16">
        <f>'Declared Unit Flair325'!R37*($Y$3)/($J$3)</f>
        <v>0</v>
      </c>
      <c r="S38" s="10">
        <f t="shared" ref="S38:S55" si="3">SUM(C38:R38)</f>
        <v>26.9166557</v>
      </c>
      <c r="T38" s="5" t="s">
        <v>146</v>
      </c>
    </row>
    <row r="39" spans="2:20" ht="15.6" thickTop="1" thickBot="1" x14ac:dyDescent="0.35">
      <c r="B39" s="11" t="s">
        <v>129</v>
      </c>
      <c r="C39" s="20">
        <f>'Declared Unit Flair325'!C38*($Y$3+$Y$4)/($J$3+$J$4)</f>
        <v>0</v>
      </c>
      <c r="D39" s="20">
        <f>'Declared Unit Flair325'!D38*($Y$3+$Y$4)/($J$3+$J$4)</f>
        <v>0</v>
      </c>
      <c r="E39" s="20">
        <f>'Declared Unit Flair325'!E38*($Y$3+$Y$4)/($J$3+$J$4)</f>
        <v>0</v>
      </c>
      <c r="F39" s="20">
        <f>'Declared Unit Flair325'!F38*($Y$3+$Y$4)/($J$3+$J$4)</f>
        <v>0</v>
      </c>
      <c r="G39" s="20">
        <f>'Declared Unit Flair325'!G38*($Y$4)/($J$4)</f>
        <v>0</v>
      </c>
      <c r="H39" s="20">
        <f>'Declared Unit Flair325'!H38*1</f>
        <v>135.59851</v>
      </c>
      <c r="I39" s="20">
        <f>'Declared Unit Flair325'!I38*1</f>
        <v>1707.8973000000001</v>
      </c>
      <c r="J39" s="20">
        <f>'Declared Unit Flair325'!J38*1</f>
        <v>0</v>
      </c>
      <c r="K39" s="20">
        <f>'Declared Unit Flair325'!K38*1</f>
        <v>0</v>
      </c>
      <c r="L39" s="20">
        <f>'Declared Unit Flair325'!L38*1</f>
        <v>0</v>
      </c>
      <c r="M39" s="20">
        <f>'Declared Unit Flair325'!M38*$Y$21/$J$21</f>
        <v>0</v>
      </c>
      <c r="N39" s="20">
        <f>'Declared Unit Flair325'!N38*1</f>
        <v>0</v>
      </c>
      <c r="O39" s="20">
        <f>'Declared Unit Flair325'!O38*($Y$3)/($J$3)</f>
        <v>0</v>
      </c>
      <c r="P39" s="20">
        <f>'Declared Unit Flair325'!P38*($Y$3)/($J$3)</f>
        <v>0</v>
      </c>
      <c r="Q39" s="20">
        <f>'Declared Unit Flair325'!Q38*($Y$3)/($J$3)</f>
        <v>0</v>
      </c>
      <c r="R39" s="20">
        <f>'Declared Unit Flair325'!R38*($Y$3)/($J$3)</f>
        <v>0</v>
      </c>
      <c r="S39" s="10">
        <f t="shared" si="3"/>
        <v>1843.4958100000001</v>
      </c>
      <c r="T39" s="8" t="s">
        <v>146</v>
      </c>
    </row>
    <row r="40" spans="2:20" ht="15.6" thickTop="1" thickBot="1" x14ac:dyDescent="0.35">
      <c r="B40" s="11" t="s">
        <v>130</v>
      </c>
      <c r="C40" s="16">
        <f>'Declared Unit Flair325'!C39*($Y$3+$Y$4)/($J$3+$J$4)</f>
        <v>0</v>
      </c>
      <c r="D40" s="16">
        <f>'Declared Unit Flair325'!D39*($Y$3+$Y$4)/($J$3+$J$4)</f>
        <v>0</v>
      </c>
      <c r="E40" s="16">
        <f>'Declared Unit Flair325'!E39*($Y$3+$Y$4)/($J$3+$J$4)</f>
        <v>0</v>
      </c>
      <c r="F40" s="16">
        <f>'Declared Unit Flair325'!F39*($Y$3+$Y$4)/($J$3+$J$4)</f>
        <v>0</v>
      </c>
      <c r="G40" s="16">
        <f>'Declared Unit Flair325'!G39*($Y$4)/($J$4)</f>
        <v>0</v>
      </c>
      <c r="H40" s="16">
        <f>'Declared Unit Flair325'!H39*1</f>
        <v>1.9203967</v>
      </c>
      <c r="I40" s="16">
        <f>'Declared Unit Flair325'!I39*1</f>
        <v>17.794409000000002</v>
      </c>
      <c r="J40" s="16">
        <f>'Declared Unit Flair325'!J39*1</f>
        <v>0</v>
      </c>
      <c r="K40" s="16">
        <f>'Declared Unit Flair325'!K39*1</f>
        <v>0</v>
      </c>
      <c r="L40" s="16">
        <f>'Declared Unit Flair325'!L39*1</f>
        <v>0</v>
      </c>
      <c r="M40" s="16">
        <f>'Declared Unit Flair325'!M39*$Y$21/$J$21</f>
        <v>0</v>
      </c>
      <c r="N40" s="16">
        <f>'Declared Unit Flair325'!N39*1</f>
        <v>0</v>
      </c>
      <c r="O40" s="16">
        <f>'Declared Unit Flair325'!O39*($Y$3)/($J$3)</f>
        <v>0</v>
      </c>
      <c r="P40" s="16">
        <f>'Declared Unit Flair325'!P39*($Y$3)/($J$3)</f>
        <v>0</v>
      </c>
      <c r="Q40" s="16">
        <f>'Declared Unit Flair325'!Q39*($Y$3)/($J$3)</f>
        <v>0</v>
      </c>
      <c r="R40" s="16">
        <f>'Declared Unit Flair325'!R39*($Y$3)/($J$3)</f>
        <v>0</v>
      </c>
      <c r="S40" s="10">
        <f t="shared" si="3"/>
        <v>19.714805700000003</v>
      </c>
      <c r="T40" s="5" t="s">
        <v>146</v>
      </c>
    </row>
    <row r="41" spans="2:20" ht="15.6" thickTop="1" thickBot="1" x14ac:dyDescent="0.35">
      <c r="B41" s="11" t="s">
        <v>131</v>
      </c>
      <c r="C41" s="20">
        <f>'Declared Unit Flair325'!C40*($Y$3+$Y$4)/($J$3+$J$4)</f>
        <v>0</v>
      </c>
      <c r="D41" s="20">
        <f>'Declared Unit Flair325'!D40*($Y$3+$Y$4)/($J$3+$J$4)</f>
        <v>0</v>
      </c>
      <c r="E41" s="20">
        <f>'Declared Unit Flair325'!E40*($Y$3+$Y$4)/($J$3+$J$4)</f>
        <v>0</v>
      </c>
      <c r="F41" s="20">
        <f>'Declared Unit Flair325'!F40*($Y$3+$Y$4)/($J$3+$J$4)</f>
        <v>0</v>
      </c>
      <c r="G41" s="20">
        <f>'Declared Unit Flair325'!G40*($Y$4)/($J$4)</f>
        <v>0</v>
      </c>
      <c r="H41" s="20">
        <f>'Declared Unit Flair325'!H40*1</f>
        <v>0</v>
      </c>
      <c r="I41" s="20">
        <f>'Declared Unit Flair325'!I40*1</f>
        <v>0</v>
      </c>
      <c r="J41" s="20">
        <f>'Declared Unit Flair325'!J40*1</f>
        <v>0</v>
      </c>
      <c r="K41" s="20">
        <f>'Declared Unit Flair325'!K40*1</f>
        <v>0</v>
      </c>
      <c r="L41" s="20">
        <f>'Declared Unit Flair325'!L40*1</f>
        <v>0</v>
      </c>
      <c r="M41" s="20">
        <f>'Declared Unit Flair325'!M40*$Y$21/$J$21</f>
        <v>0</v>
      </c>
      <c r="N41" s="20">
        <f>'Declared Unit Flair325'!N40*1</f>
        <v>0</v>
      </c>
      <c r="O41" s="20">
        <f>'Declared Unit Flair325'!O40*($Y$3)/($J$3)</f>
        <v>0</v>
      </c>
      <c r="P41" s="20">
        <f>'Declared Unit Flair325'!P40*($Y$3)/($J$3)</f>
        <v>0</v>
      </c>
      <c r="Q41" s="20">
        <f>'Declared Unit Flair325'!Q40*($Y$3)/($J$3)</f>
        <v>0</v>
      </c>
      <c r="R41" s="20">
        <f>'Declared Unit Flair325'!R40*($Y$3)/($J$3)</f>
        <v>0</v>
      </c>
      <c r="S41" s="10">
        <f t="shared" si="3"/>
        <v>0</v>
      </c>
      <c r="T41" s="8" t="s">
        <v>146</v>
      </c>
    </row>
    <row r="42" spans="2:20" ht="15.6" thickTop="1" thickBot="1" x14ac:dyDescent="0.35">
      <c r="B42" s="11" t="s">
        <v>132</v>
      </c>
      <c r="C42" s="16">
        <f>'Declared Unit Flair325'!C41*($Y$3+$Y$4)/($J$3+$J$4)</f>
        <v>0</v>
      </c>
      <c r="D42" s="16">
        <f>'Declared Unit Flair325'!D41*($Y$3+$Y$4)/($J$3+$J$4)</f>
        <v>0</v>
      </c>
      <c r="E42" s="16">
        <f>'Declared Unit Flair325'!E41*($Y$3+$Y$4)/($J$3+$J$4)</f>
        <v>0</v>
      </c>
      <c r="F42" s="16">
        <f>'Declared Unit Flair325'!F41*($Y$3+$Y$4)/($J$3+$J$4)</f>
        <v>0</v>
      </c>
      <c r="G42" s="16">
        <f>'Declared Unit Flair325'!G41*($Y$4)/($J$4)</f>
        <v>0</v>
      </c>
      <c r="H42" s="16">
        <f>'Declared Unit Flair325'!H41*1</f>
        <v>1.9203967</v>
      </c>
      <c r="I42" s="16">
        <f>'Declared Unit Flair325'!I41*1</f>
        <v>17.794409000000002</v>
      </c>
      <c r="J42" s="16">
        <f>'Declared Unit Flair325'!J41*1</f>
        <v>0</v>
      </c>
      <c r="K42" s="16">
        <f>'Declared Unit Flair325'!K41*1</f>
        <v>0</v>
      </c>
      <c r="L42" s="16">
        <f>'Declared Unit Flair325'!L41*1</f>
        <v>0</v>
      </c>
      <c r="M42" s="16">
        <f>'Declared Unit Flair325'!M41*$Y$21/$J$21</f>
        <v>0</v>
      </c>
      <c r="N42" s="16">
        <f>'Declared Unit Flair325'!N41*1</f>
        <v>0</v>
      </c>
      <c r="O42" s="16">
        <f>'Declared Unit Flair325'!O41*($Y$3)/($J$3)</f>
        <v>0</v>
      </c>
      <c r="P42" s="16">
        <f>'Declared Unit Flair325'!P41*($Y$3)/($J$3)</f>
        <v>0</v>
      </c>
      <c r="Q42" s="16">
        <f>'Declared Unit Flair325'!Q41*($Y$3)/($J$3)</f>
        <v>0</v>
      </c>
      <c r="R42" s="16">
        <f>'Declared Unit Flair325'!R41*($Y$3)/($J$3)</f>
        <v>0</v>
      </c>
      <c r="S42" s="10">
        <f t="shared" si="3"/>
        <v>19.714805700000003</v>
      </c>
      <c r="T42" s="5" t="s">
        <v>146</v>
      </c>
    </row>
    <row r="43" spans="2:20" ht="15.6" thickTop="1" thickBot="1" x14ac:dyDescent="0.35">
      <c r="B43" s="11" t="s">
        <v>133</v>
      </c>
      <c r="C43" s="20">
        <f>'Declared Unit Flair325'!C42*($Y$3+$Y$4)/($J$3+$J$4)</f>
        <v>0</v>
      </c>
      <c r="D43" s="20">
        <f>'Declared Unit Flair325'!D42*($Y$3+$Y$4)/($J$3+$J$4)</f>
        <v>0</v>
      </c>
      <c r="E43" s="20">
        <f>'Declared Unit Flair325'!E42*($Y$3+$Y$4)/($J$3+$J$4)</f>
        <v>0</v>
      </c>
      <c r="F43" s="20">
        <f>'Declared Unit Flair325'!F42*($Y$3+$Y$4)/($J$3+$J$4)</f>
        <v>0</v>
      </c>
      <c r="G43" s="20">
        <f>'Declared Unit Flair325'!G42*($Y$4)/($J$4)</f>
        <v>0</v>
      </c>
      <c r="H43" s="20">
        <f>'Declared Unit Flair325'!H42*1</f>
        <v>10.618152</v>
      </c>
      <c r="I43" s="20">
        <f>'Declared Unit Flair325'!I42*1</f>
        <v>413.38425999999998</v>
      </c>
      <c r="J43" s="20">
        <f>'Declared Unit Flair325'!J42*1</f>
        <v>0</v>
      </c>
      <c r="K43" s="20">
        <f>'Declared Unit Flair325'!K42*1</f>
        <v>0</v>
      </c>
      <c r="L43" s="20">
        <f>'Declared Unit Flair325'!L42*1</f>
        <v>0</v>
      </c>
      <c r="M43" s="20">
        <f>'Declared Unit Flair325'!M42*$Y$21/$J$21</f>
        <v>0</v>
      </c>
      <c r="N43" s="20">
        <f>'Declared Unit Flair325'!N42*1</f>
        <v>0</v>
      </c>
      <c r="O43" s="20">
        <f>'Declared Unit Flair325'!O42*($Y$3)/($J$3)</f>
        <v>0</v>
      </c>
      <c r="P43" s="20">
        <f>'Declared Unit Flair325'!P42*($Y$3)/($J$3)</f>
        <v>0</v>
      </c>
      <c r="Q43" s="20">
        <f>'Declared Unit Flair325'!Q42*($Y$3)/($J$3)</f>
        <v>0</v>
      </c>
      <c r="R43" s="20">
        <f>'Declared Unit Flair325'!R42*($Y$3)/($J$3)</f>
        <v>0</v>
      </c>
      <c r="S43" s="10">
        <f t="shared" si="3"/>
        <v>424.00241199999999</v>
      </c>
      <c r="T43" s="8" t="s">
        <v>146</v>
      </c>
    </row>
    <row r="44" spans="2:20" ht="15.6" thickTop="1" thickBot="1" x14ac:dyDescent="0.35">
      <c r="B44" s="11" t="s">
        <v>134</v>
      </c>
      <c r="C44" s="16">
        <f>'Declared Unit Flair325'!C43*($Y$3+$Y$4)/($J$3+$J$4)</f>
        <v>0</v>
      </c>
      <c r="D44" s="16">
        <f>'Declared Unit Flair325'!D43*($Y$3+$Y$4)/($J$3+$J$4)</f>
        <v>0</v>
      </c>
      <c r="E44" s="16">
        <f>'Declared Unit Flair325'!E43*($Y$3+$Y$4)/($J$3+$J$4)</f>
        <v>0</v>
      </c>
      <c r="F44" s="16">
        <f>'Declared Unit Flair325'!F43*($Y$3+$Y$4)/($J$3+$J$4)</f>
        <v>0</v>
      </c>
      <c r="G44" s="16">
        <f>'Declared Unit Flair325'!G43*($Y$4)/($J$4)</f>
        <v>0</v>
      </c>
      <c r="H44" s="16">
        <f>'Declared Unit Flair325'!H43*1</f>
        <v>0</v>
      </c>
      <c r="I44" s="16">
        <f>'Declared Unit Flair325'!I43*1</f>
        <v>105.6</v>
      </c>
      <c r="J44" s="16">
        <f>'Declared Unit Flair325'!J43*1</f>
        <v>0</v>
      </c>
      <c r="K44" s="16">
        <f>'Declared Unit Flair325'!K43*1</f>
        <v>0</v>
      </c>
      <c r="L44" s="16">
        <f>'Declared Unit Flair325'!L43*1</f>
        <v>0</v>
      </c>
      <c r="M44" s="16">
        <f>'Declared Unit Flair325'!M43*$Y$21/$J$21</f>
        <v>0</v>
      </c>
      <c r="N44" s="16">
        <f>'Declared Unit Flair325'!N43*1</f>
        <v>0</v>
      </c>
      <c r="O44" s="16">
        <f>'Declared Unit Flair325'!O43*($Y$3)/($J$3)</f>
        <v>0</v>
      </c>
      <c r="P44" s="16">
        <f>'Declared Unit Flair325'!P43*($Y$3)/($J$3)</f>
        <v>0</v>
      </c>
      <c r="Q44" s="16">
        <f>'Declared Unit Flair325'!Q43*($Y$3)/($J$3)</f>
        <v>0</v>
      </c>
      <c r="R44" s="16">
        <f>'Declared Unit Flair325'!R43*($Y$3)/($J$3)</f>
        <v>0</v>
      </c>
      <c r="S44" s="10">
        <f t="shared" si="3"/>
        <v>105.6</v>
      </c>
      <c r="T44" s="5" t="s">
        <v>146</v>
      </c>
    </row>
    <row r="45" spans="2:20" ht="15.6" thickTop="1" thickBot="1" x14ac:dyDescent="0.35">
      <c r="B45" s="11" t="s">
        <v>135</v>
      </c>
      <c r="C45" s="20">
        <f>'Declared Unit Flair325'!C44*($Y$3+$Y$4)/($J$3+$J$4)</f>
        <v>0</v>
      </c>
      <c r="D45" s="20">
        <f>'Declared Unit Flair325'!D44*($Y$3+$Y$4)/($J$3+$J$4)</f>
        <v>0</v>
      </c>
      <c r="E45" s="20">
        <f>'Declared Unit Flair325'!E44*($Y$3+$Y$4)/($J$3+$J$4)</f>
        <v>0</v>
      </c>
      <c r="F45" s="20">
        <f>'Declared Unit Flair325'!F44*($Y$3+$Y$4)/($J$3+$J$4)</f>
        <v>0</v>
      </c>
      <c r="G45" s="20">
        <f>'Declared Unit Flair325'!G44*($Y$4)/($J$4)</f>
        <v>0</v>
      </c>
      <c r="H45" s="20">
        <f>'Declared Unit Flair325'!H44*1</f>
        <v>10.613467999999999</v>
      </c>
      <c r="I45" s="20">
        <f>'Declared Unit Flair325'!I44*1</f>
        <v>518.87804000000006</v>
      </c>
      <c r="J45" s="20">
        <f>'Declared Unit Flair325'!J44*1</f>
        <v>0</v>
      </c>
      <c r="K45" s="20">
        <f>'Declared Unit Flair325'!K44*1</f>
        <v>0</v>
      </c>
      <c r="L45" s="20">
        <f>'Declared Unit Flair325'!L44*1</f>
        <v>0</v>
      </c>
      <c r="M45" s="20">
        <f>'Declared Unit Flair325'!M44*$Y$21/$J$21</f>
        <v>0</v>
      </c>
      <c r="N45" s="20">
        <f>'Declared Unit Flair325'!N44*1</f>
        <v>0</v>
      </c>
      <c r="O45" s="20">
        <f>'Declared Unit Flair325'!O44*($Y$3)/($J$3)</f>
        <v>0</v>
      </c>
      <c r="P45" s="20">
        <f>'Declared Unit Flair325'!P44*($Y$3)/($J$3)</f>
        <v>0</v>
      </c>
      <c r="Q45" s="20">
        <f>'Declared Unit Flair325'!Q44*($Y$3)/($J$3)</f>
        <v>0</v>
      </c>
      <c r="R45" s="20">
        <f>'Declared Unit Flair325'!R44*($Y$3)/($J$3)</f>
        <v>0</v>
      </c>
      <c r="S45" s="10">
        <f t="shared" si="3"/>
        <v>529.49150800000007</v>
      </c>
      <c r="T45" s="8" t="s">
        <v>146</v>
      </c>
    </row>
    <row r="46" spans="2:20" ht="15.6" thickTop="1" thickBot="1" x14ac:dyDescent="0.35">
      <c r="B46" s="3" t="s">
        <v>136</v>
      </c>
      <c r="C46" s="16">
        <f>'Declared Unit Flair325'!C45*($Y$3+$Y$4)/($J$3+$J$4)</f>
        <v>0</v>
      </c>
      <c r="D46" s="16">
        <f>'Declared Unit Flair325'!D45*($Y$3+$Y$4)/($J$3+$J$4)</f>
        <v>0</v>
      </c>
      <c r="E46" s="16">
        <f>'Declared Unit Flair325'!E45*($Y$3+$Y$4)/($J$3+$J$4)</f>
        <v>0</v>
      </c>
      <c r="F46" s="16">
        <f>'Declared Unit Flair325'!F45*($Y$3+$Y$4)/($J$3+$J$4)</f>
        <v>0</v>
      </c>
      <c r="G46" s="16">
        <f>'Declared Unit Flair325'!G45*($Y$4)/($J$4)</f>
        <v>0</v>
      </c>
      <c r="H46" s="16">
        <f>'Declared Unit Flair325'!H45*1</f>
        <v>0</v>
      </c>
      <c r="I46" s="16">
        <f>'Declared Unit Flair325'!I45*1</f>
        <v>0</v>
      </c>
      <c r="J46" s="16">
        <f>'Declared Unit Flair325'!J45*1</f>
        <v>0</v>
      </c>
      <c r="K46" s="16">
        <f>'Declared Unit Flair325'!K45*1</f>
        <v>0</v>
      </c>
      <c r="L46" s="16">
        <f>'Declared Unit Flair325'!L45*1</f>
        <v>0</v>
      </c>
      <c r="M46" s="16">
        <f>'Declared Unit Flair325'!M45*$Y$21/$J$21</f>
        <v>0</v>
      </c>
      <c r="N46" s="16">
        <f>'Declared Unit Flair325'!N45*1</f>
        <v>0</v>
      </c>
      <c r="O46" s="16">
        <f>'Declared Unit Flair325'!O45*($Y$3)/($J$3)</f>
        <v>0</v>
      </c>
      <c r="P46" s="16">
        <f>'Declared Unit Flair325'!P45*($Y$3)/($J$3)</f>
        <v>0</v>
      </c>
      <c r="Q46" s="16">
        <f>'Declared Unit Flair325'!Q45*($Y$3)/($J$3)</f>
        <v>0</v>
      </c>
      <c r="R46" s="16">
        <f>'Declared Unit Flair325'!R45*($Y$3)/($J$3)</f>
        <v>0</v>
      </c>
      <c r="S46" s="10">
        <f t="shared" si="3"/>
        <v>0</v>
      </c>
      <c r="T46" s="5" t="s">
        <v>146</v>
      </c>
    </row>
    <row r="47" spans="2:20" ht="15.6" thickTop="1" thickBot="1" x14ac:dyDescent="0.35">
      <c r="B47" s="3" t="s">
        <v>137</v>
      </c>
      <c r="C47" s="20">
        <f>'Declared Unit Flair325'!C46*($Y$3+$Y$4)/($J$3+$J$4)</f>
        <v>0</v>
      </c>
      <c r="D47" s="20">
        <f>'Declared Unit Flair325'!D46*($Y$3+$Y$4)/($J$3+$J$4)</f>
        <v>0</v>
      </c>
      <c r="E47" s="20">
        <f>'Declared Unit Flair325'!E46*($Y$3+$Y$4)/($J$3+$J$4)</f>
        <v>0</v>
      </c>
      <c r="F47" s="20">
        <f>'Declared Unit Flair325'!F46*($Y$3+$Y$4)/($J$3+$J$4)</f>
        <v>0</v>
      </c>
      <c r="G47" s="20">
        <f>'Declared Unit Flair325'!G46*($Y$4)/($J$4)</f>
        <v>0</v>
      </c>
      <c r="H47" s="20">
        <f>'Declared Unit Flair325'!H46*1</f>
        <v>0</v>
      </c>
      <c r="I47" s="20">
        <f>'Declared Unit Flair325'!I46*1</f>
        <v>0</v>
      </c>
      <c r="J47" s="20">
        <f>'Declared Unit Flair325'!J46*1</f>
        <v>0</v>
      </c>
      <c r="K47" s="20">
        <f>'Declared Unit Flair325'!K46*1</f>
        <v>0</v>
      </c>
      <c r="L47" s="20">
        <f>'Declared Unit Flair325'!L46*1</f>
        <v>0</v>
      </c>
      <c r="M47" s="20">
        <f>'Declared Unit Flair325'!M46*$Y$21/$J$21</f>
        <v>0</v>
      </c>
      <c r="N47" s="20">
        <f>'Declared Unit Flair325'!N46*1</f>
        <v>0</v>
      </c>
      <c r="O47" s="20">
        <f>'Declared Unit Flair325'!O46*($Y$3)/($J$3)</f>
        <v>0</v>
      </c>
      <c r="P47" s="20">
        <f>'Declared Unit Flair325'!P46*($Y$3)/($J$3)</f>
        <v>0</v>
      </c>
      <c r="Q47" s="20">
        <f>'Declared Unit Flair325'!Q46*($Y$3)/($J$3)</f>
        <v>0</v>
      </c>
      <c r="R47" s="20">
        <f>'Declared Unit Flair325'!R46*($Y$3)/($J$3)</f>
        <v>0</v>
      </c>
      <c r="S47" s="10">
        <f t="shared" si="3"/>
        <v>0</v>
      </c>
      <c r="T47" s="8" t="s">
        <v>146</v>
      </c>
    </row>
    <row r="48" spans="2:20" ht="15.6" thickTop="1" thickBot="1" x14ac:dyDescent="0.35">
      <c r="B48" s="3" t="s">
        <v>138</v>
      </c>
      <c r="C48" s="16">
        <f>'Declared Unit Flair325'!C47*($Y$3+$Y$4)/($J$3+$J$4)</f>
        <v>0</v>
      </c>
      <c r="D48" s="16">
        <f>'Declared Unit Flair325'!D47*($Y$3+$Y$4)/($J$3+$J$4)</f>
        <v>0</v>
      </c>
      <c r="E48" s="16">
        <f>'Declared Unit Flair325'!E47*($Y$3+$Y$4)/($J$3+$J$4)</f>
        <v>0</v>
      </c>
      <c r="F48" s="16">
        <f>'Declared Unit Flair325'!F47*($Y$3+$Y$4)/($J$3+$J$4)</f>
        <v>0</v>
      </c>
      <c r="G48" s="16">
        <f>'Declared Unit Flair325'!G47*($Y$4)/($J$4)</f>
        <v>0</v>
      </c>
      <c r="H48" s="16">
        <f>'Declared Unit Flair325'!H47*1</f>
        <v>0</v>
      </c>
      <c r="I48" s="16">
        <f>'Declared Unit Flair325'!I47*1</f>
        <v>0</v>
      </c>
      <c r="J48" s="16">
        <f>'Declared Unit Flair325'!J47*1</f>
        <v>0</v>
      </c>
      <c r="K48" s="16">
        <f>'Declared Unit Flair325'!K47*1</f>
        <v>0</v>
      </c>
      <c r="L48" s="16">
        <f>'Declared Unit Flair325'!L47*1</f>
        <v>0</v>
      </c>
      <c r="M48" s="16">
        <f>'Declared Unit Flair325'!M47*$Y$21/$J$21</f>
        <v>0</v>
      </c>
      <c r="N48" s="16">
        <f>'Declared Unit Flair325'!N47*1</f>
        <v>0</v>
      </c>
      <c r="O48" s="16">
        <f>'Declared Unit Flair325'!O47*($Y$3)/($J$3)</f>
        <v>0</v>
      </c>
      <c r="P48" s="16">
        <f>'Declared Unit Flair325'!P47*($Y$3)/($J$3)</f>
        <v>0</v>
      </c>
      <c r="Q48" s="16">
        <f>'Declared Unit Flair325'!Q47*($Y$3)/($J$3)</f>
        <v>0</v>
      </c>
      <c r="R48" s="16">
        <f>'Declared Unit Flair325'!R47*($Y$3)/($J$3)</f>
        <v>0</v>
      </c>
      <c r="S48" s="10">
        <f t="shared" si="3"/>
        <v>0</v>
      </c>
      <c r="T48" s="5" t="s">
        <v>146</v>
      </c>
    </row>
    <row r="49" spans="2:20" ht="15.6" thickTop="1" thickBot="1" x14ac:dyDescent="0.35">
      <c r="B49" s="3" t="s">
        <v>139</v>
      </c>
      <c r="C49" s="20">
        <f>'Declared Unit Flair325'!C48*($Y$3+$Y$4)/($J$3+$J$4)</f>
        <v>0</v>
      </c>
      <c r="D49" s="20">
        <f>'Declared Unit Flair325'!D48*($Y$3+$Y$4)/($J$3+$J$4)</f>
        <v>0</v>
      </c>
      <c r="E49" s="20">
        <f>'Declared Unit Flair325'!E48*($Y$3+$Y$4)/($J$3+$J$4)</f>
        <v>0</v>
      </c>
      <c r="F49" s="20">
        <f>'Declared Unit Flair325'!F48*($Y$3+$Y$4)/($J$3+$J$4)</f>
        <v>0</v>
      </c>
      <c r="G49" s="20">
        <f>'Declared Unit Flair325'!G48*($Y$4)/($J$4)</f>
        <v>0</v>
      </c>
      <c r="H49" s="20">
        <f>'Declared Unit Flair325'!H48*1</f>
        <v>0.10280995</v>
      </c>
      <c r="I49" s="20">
        <f>'Declared Unit Flair325'!I48*1</f>
        <v>0.69413482999999998</v>
      </c>
      <c r="J49" s="20">
        <f>'Declared Unit Flair325'!J48*1</f>
        <v>0</v>
      </c>
      <c r="K49" s="20">
        <f>'Declared Unit Flair325'!K48*1</f>
        <v>0</v>
      </c>
      <c r="L49" s="20">
        <f>'Declared Unit Flair325'!L48*1</f>
        <v>0</v>
      </c>
      <c r="M49" s="20">
        <f>'Declared Unit Flair325'!M48*$Y$21/$J$21</f>
        <v>0</v>
      </c>
      <c r="N49" s="20">
        <f>'Declared Unit Flair325'!N48*1</f>
        <v>0</v>
      </c>
      <c r="O49" s="20">
        <f>'Declared Unit Flair325'!O48*($Y$3)/($J$3)</f>
        <v>0</v>
      </c>
      <c r="P49" s="20">
        <f>'Declared Unit Flair325'!P48*($Y$3)/($J$3)</f>
        <v>0</v>
      </c>
      <c r="Q49" s="20">
        <f>'Declared Unit Flair325'!Q48*($Y$3)/($J$3)</f>
        <v>0</v>
      </c>
      <c r="R49" s="20">
        <f>'Declared Unit Flair325'!R48*($Y$3)/($J$3)</f>
        <v>0</v>
      </c>
      <c r="S49" s="10">
        <f t="shared" si="3"/>
        <v>0.79694478000000002</v>
      </c>
      <c r="T49" s="8" t="s">
        <v>146</v>
      </c>
    </row>
    <row r="50" spans="2:20" ht="15.6" thickTop="1" thickBot="1" x14ac:dyDescent="0.35">
      <c r="B50" s="3" t="s">
        <v>140</v>
      </c>
      <c r="C50" s="16">
        <f>'Declared Unit Flair325'!C49*($Y$3+$Y$4)/($J$3+$J$4)</f>
        <v>0</v>
      </c>
      <c r="D50" s="16">
        <f>'Declared Unit Flair325'!D49*($Y$3+$Y$4)/($J$3+$J$4)</f>
        <v>0</v>
      </c>
      <c r="E50" s="16">
        <f>'Declared Unit Flair325'!E49*($Y$3+$Y$4)/($J$3+$J$4)</f>
        <v>0</v>
      </c>
      <c r="F50" s="16">
        <f>'Declared Unit Flair325'!F49*($Y$3+$Y$4)/($J$3+$J$4)</f>
        <v>0</v>
      </c>
      <c r="G50" s="16">
        <f>'Declared Unit Flair325'!G49*($Y$4)/($J$4)</f>
        <v>0</v>
      </c>
      <c r="H50" s="16">
        <f>'Declared Unit Flair325'!H49*1</f>
        <v>0.17062042999999999</v>
      </c>
      <c r="I50" s="16">
        <f>'Declared Unit Flair325'!I49*1</f>
        <v>3.8552559</v>
      </c>
      <c r="J50" s="16">
        <f>'Declared Unit Flair325'!J49*1</f>
        <v>0</v>
      </c>
      <c r="K50" s="16">
        <f>'Declared Unit Flair325'!K49*1</f>
        <v>0</v>
      </c>
      <c r="L50" s="16">
        <f>'Declared Unit Flair325'!L49*1</f>
        <v>0</v>
      </c>
      <c r="M50" s="16">
        <f>'Declared Unit Flair325'!M49*$Y$21/$J$21</f>
        <v>0</v>
      </c>
      <c r="N50" s="16">
        <f>'Declared Unit Flair325'!N49*1</f>
        <v>0</v>
      </c>
      <c r="O50" s="16">
        <f>'Declared Unit Flair325'!O49*($Y$3)/($J$3)</f>
        <v>0</v>
      </c>
      <c r="P50" s="16">
        <f>'Declared Unit Flair325'!P49*($Y$3)/($J$3)</f>
        <v>0</v>
      </c>
      <c r="Q50" s="16">
        <f>'Declared Unit Flair325'!Q49*($Y$3)/($J$3)</f>
        <v>0</v>
      </c>
      <c r="R50" s="16">
        <f>'Declared Unit Flair325'!R49*($Y$3)/($J$3)</f>
        <v>0</v>
      </c>
      <c r="S50" s="10">
        <f t="shared" si="3"/>
        <v>4.02587633</v>
      </c>
      <c r="T50" s="5" t="s">
        <v>146</v>
      </c>
    </row>
    <row r="51" spans="2:20" ht="15.6" thickTop="1" thickBot="1" x14ac:dyDescent="0.35">
      <c r="B51" s="3" t="s">
        <v>141</v>
      </c>
      <c r="C51" s="20">
        <f>'Declared Unit Flair325'!C50*($Y$3+$Y$4)/($J$3+$J$4)</f>
        <v>0</v>
      </c>
      <c r="D51" s="20">
        <f>'Declared Unit Flair325'!D50*($Y$3+$Y$4)/($J$3+$J$4)</f>
        <v>0</v>
      </c>
      <c r="E51" s="20">
        <f>'Declared Unit Flair325'!E50*($Y$3+$Y$4)/($J$3+$J$4)</f>
        <v>0</v>
      </c>
      <c r="F51" s="20">
        <f>'Declared Unit Flair325'!F50*($Y$3+$Y$4)/($J$3+$J$4)</f>
        <v>0</v>
      </c>
      <c r="G51" s="20">
        <f>'Declared Unit Flair325'!G50*($Y$4)/($J$4)</f>
        <v>0</v>
      </c>
      <c r="H51" s="20">
        <f>'Declared Unit Flair325'!H50*1</f>
        <v>7.2116290000000005E-5</v>
      </c>
      <c r="I51" s="20">
        <f>'Declared Unit Flair325'!I50*1</f>
        <v>6.8418492000000002E-4</v>
      </c>
      <c r="J51" s="20">
        <f>'Declared Unit Flair325'!J50*1</f>
        <v>0</v>
      </c>
      <c r="K51" s="20">
        <f>'Declared Unit Flair325'!K50*1</f>
        <v>0</v>
      </c>
      <c r="L51" s="20">
        <f>'Declared Unit Flair325'!L50*1</f>
        <v>0</v>
      </c>
      <c r="M51" s="20">
        <f>'Declared Unit Flair325'!M50*$Y$21/$J$21</f>
        <v>0</v>
      </c>
      <c r="N51" s="20">
        <f>'Declared Unit Flair325'!N50*1</f>
        <v>0</v>
      </c>
      <c r="O51" s="20">
        <f>'Declared Unit Flair325'!O50*($Y$3)/($J$3)</f>
        <v>0</v>
      </c>
      <c r="P51" s="20">
        <f>'Declared Unit Flair325'!P50*($Y$3)/($J$3)</f>
        <v>0</v>
      </c>
      <c r="Q51" s="20">
        <f>'Declared Unit Flair325'!Q50*($Y$3)/($J$3)</f>
        <v>0</v>
      </c>
      <c r="R51" s="20">
        <f>'Declared Unit Flair325'!R50*($Y$3)/($J$3)</f>
        <v>0</v>
      </c>
      <c r="S51" s="10">
        <f t="shared" si="3"/>
        <v>7.5630121000000005E-4</v>
      </c>
      <c r="T51" s="8" t="s">
        <v>146</v>
      </c>
    </row>
    <row r="52" spans="2:20" ht="15.6" thickTop="1" thickBot="1" x14ac:dyDescent="0.35">
      <c r="B52" s="3" t="s">
        <v>142</v>
      </c>
      <c r="C52" s="16">
        <f>'Declared Unit Flair325'!C51*($Y$3+$Y$4)/($J$3+$J$4)</f>
        <v>0</v>
      </c>
      <c r="D52" s="16">
        <f>'Declared Unit Flair325'!D51*($Y$3+$Y$4)/($J$3+$J$4)</f>
        <v>0</v>
      </c>
      <c r="E52" s="16">
        <f>'Declared Unit Flair325'!E51*($Y$3+$Y$4)/($J$3+$J$4)</f>
        <v>0</v>
      </c>
      <c r="F52" s="16">
        <f>'Declared Unit Flair325'!F51*($Y$3+$Y$4)/($J$3+$J$4)</f>
        <v>0</v>
      </c>
      <c r="G52" s="16">
        <f>'Declared Unit Flair325'!G51*($Y$4)/($J$4)</f>
        <v>0</v>
      </c>
      <c r="H52" s="16">
        <f>'Declared Unit Flair325'!H51*1</f>
        <v>0</v>
      </c>
      <c r="I52" s="16">
        <f>'Declared Unit Flair325'!I51*1</f>
        <v>0</v>
      </c>
      <c r="J52" s="16">
        <f>'Declared Unit Flair325'!J51*1</f>
        <v>0</v>
      </c>
      <c r="K52" s="16">
        <f>'Declared Unit Flair325'!K51*1</f>
        <v>0</v>
      </c>
      <c r="L52" s="16">
        <f>'Declared Unit Flair325'!L51*1</f>
        <v>0</v>
      </c>
      <c r="M52" s="16">
        <f>'Declared Unit Flair325'!M51*$Y$21/$J$21</f>
        <v>0</v>
      </c>
      <c r="N52" s="16">
        <f>'Declared Unit Flair325'!N51*1</f>
        <v>0</v>
      </c>
      <c r="O52" s="16">
        <f>'Declared Unit Flair325'!O51*($Y$3)/($J$3)</f>
        <v>0</v>
      </c>
      <c r="P52" s="16">
        <f>'Declared Unit Flair325'!P51*($Y$3)/($J$3)</f>
        <v>0</v>
      </c>
      <c r="Q52" s="16">
        <f>'Declared Unit Flair325'!Q51*($Y$3)/($J$3)</f>
        <v>0</v>
      </c>
      <c r="R52" s="16">
        <f>'Declared Unit Flair325'!R51*($Y$3)/($J$3)</f>
        <v>0</v>
      </c>
      <c r="S52" s="10">
        <f t="shared" si="3"/>
        <v>0</v>
      </c>
      <c r="T52" s="5" t="s">
        <v>146</v>
      </c>
    </row>
    <row r="53" spans="2:20" ht="15.6" thickTop="1" thickBot="1" x14ac:dyDescent="0.35">
      <c r="B53" s="3" t="s">
        <v>143</v>
      </c>
      <c r="C53" s="20">
        <f>'Declared Unit Flair325'!C52*($Y$3+$Y$4)/($J$3+$J$4)</f>
        <v>0</v>
      </c>
      <c r="D53" s="20">
        <f>'Declared Unit Flair325'!D52*($Y$3+$Y$4)/($J$3+$J$4)</f>
        <v>0</v>
      </c>
      <c r="E53" s="20">
        <f>'Declared Unit Flair325'!E52*($Y$3+$Y$4)/($J$3+$J$4)</f>
        <v>0</v>
      </c>
      <c r="F53" s="20">
        <f>'Declared Unit Flair325'!F52*($Y$3+$Y$4)/($J$3+$J$4)</f>
        <v>0</v>
      </c>
      <c r="G53" s="20">
        <f>'Declared Unit Flair325'!G52*($Y$4)/($J$4)</f>
        <v>0</v>
      </c>
      <c r="H53" s="20">
        <f>'Declared Unit Flair325'!H52*1</f>
        <v>0</v>
      </c>
      <c r="I53" s="20">
        <f>'Declared Unit Flair325'!I52*1</f>
        <v>0</v>
      </c>
      <c r="J53" s="20">
        <f>'Declared Unit Flair325'!J52*1</f>
        <v>0</v>
      </c>
      <c r="K53" s="20">
        <f>'Declared Unit Flair325'!K52*1</f>
        <v>0</v>
      </c>
      <c r="L53" s="20">
        <f>'Declared Unit Flair325'!L52*1</f>
        <v>0</v>
      </c>
      <c r="M53" s="20">
        <f>'Declared Unit Flair325'!M52*$Y$21/$J$21</f>
        <v>0</v>
      </c>
      <c r="N53" s="20">
        <f>'Declared Unit Flair325'!N52*1</f>
        <v>0</v>
      </c>
      <c r="O53" s="20">
        <f>'Declared Unit Flair325'!O52*($Y$3)/($J$3)</f>
        <v>0</v>
      </c>
      <c r="P53" s="20">
        <f>'Declared Unit Flair325'!P52*($Y$3)/($J$3)</f>
        <v>0</v>
      </c>
      <c r="Q53" s="20">
        <f>'Declared Unit Flair325'!Q52*($Y$3)/($J$3)</f>
        <v>0</v>
      </c>
      <c r="R53" s="20">
        <f>'Declared Unit Flair325'!R52*($Y$3)/($J$3)</f>
        <v>0</v>
      </c>
      <c r="S53" s="10">
        <f t="shared" si="3"/>
        <v>0</v>
      </c>
      <c r="T53" s="8" t="s">
        <v>146</v>
      </c>
    </row>
    <row r="54" spans="2:20" ht="15.6" thickTop="1" thickBot="1" x14ac:dyDescent="0.35">
      <c r="B54" s="3" t="s">
        <v>144</v>
      </c>
      <c r="C54" s="16">
        <f>'Declared Unit Flair325'!C53*($Y$3+$Y$4)/($J$3+$J$4)</f>
        <v>0</v>
      </c>
      <c r="D54" s="16">
        <f>'Declared Unit Flair325'!D53*($Y$3+$Y$4)/($J$3+$J$4)</f>
        <v>0</v>
      </c>
      <c r="E54" s="16">
        <f>'Declared Unit Flair325'!E53*($Y$3+$Y$4)/($J$3+$J$4)</f>
        <v>0</v>
      </c>
      <c r="F54" s="16">
        <f>'Declared Unit Flair325'!F53*($Y$3+$Y$4)/($J$3+$J$4)</f>
        <v>0</v>
      </c>
      <c r="G54" s="16">
        <f>'Declared Unit Flair325'!G53*($Y$4)/($J$4)</f>
        <v>0</v>
      </c>
      <c r="H54" s="16">
        <f>'Declared Unit Flair325'!H53*1</f>
        <v>0</v>
      </c>
      <c r="I54" s="16">
        <f>'Declared Unit Flair325'!I53*1</f>
        <v>0</v>
      </c>
      <c r="J54" s="16">
        <f>'Declared Unit Flair325'!J53*1</f>
        <v>0</v>
      </c>
      <c r="K54" s="16">
        <f>'Declared Unit Flair325'!K53*1</f>
        <v>0</v>
      </c>
      <c r="L54" s="16">
        <f>'Declared Unit Flair325'!L53*1</f>
        <v>0</v>
      </c>
      <c r="M54" s="16">
        <f>'Declared Unit Flair325'!M53*$Y$21/$J$21</f>
        <v>0</v>
      </c>
      <c r="N54" s="16">
        <f>'Declared Unit Flair325'!N53*1</f>
        <v>0</v>
      </c>
      <c r="O54" s="16">
        <f>'Declared Unit Flair325'!O53*($Y$3)/($J$3)</f>
        <v>0</v>
      </c>
      <c r="P54" s="16">
        <f>'Declared Unit Flair325'!P53*($Y$3)/($J$3)</f>
        <v>0</v>
      </c>
      <c r="Q54" s="16">
        <f>'Declared Unit Flair325'!Q53*($Y$3)/($J$3)</f>
        <v>0</v>
      </c>
      <c r="R54" s="16">
        <f>'Declared Unit Flair325'!R53*($Y$3)/($J$3)</f>
        <v>0</v>
      </c>
      <c r="S54" s="10">
        <f t="shared" si="3"/>
        <v>0</v>
      </c>
      <c r="T54" s="5" t="s">
        <v>146</v>
      </c>
    </row>
    <row r="55" spans="2:20" ht="15.6" thickTop="1" thickBot="1" x14ac:dyDescent="0.35">
      <c r="B55" s="3" t="s">
        <v>145</v>
      </c>
      <c r="C55" s="20">
        <f>'Declared Unit Flair325'!C54*($Y$3+$Y$4)/($J$3+$J$4)</f>
        <v>0</v>
      </c>
      <c r="D55" s="20">
        <f>'Declared Unit Flair325'!D54*($Y$3+$Y$4)/($J$3+$J$4)</f>
        <v>0</v>
      </c>
      <c r="E55" s="20">
        <f>'Declared Unit Flair325'!E54*($Y$3+$Y$4)/($J$3+$J$4)</f>
        <v>0</v>
      </c>
      <c r="F55" s="20">
        <f>'Declared Unit Flair325'!F54*($Y$3+$Y$4)/($J$3+$J$4)</f>
        <v>0</v>
      </c>
      <c r="G55" s="20">
        <f>'Declared Unit Flair325'!G54*($Y$4)/($J$4)</f>
        <v>0</v>
      </c>
      <c r="H55" s="20">
        <f>'Declared Unit Flair325'!H54*1</f>
        <v>0</v>
      </c>
      <c r="I55" s="20">
        <f>'Declared Unit Flair325'!I54*1</f>
        <v>0</v>
      </c>
      <c r="J55" s="20">
        <f>'Declared Unit Flair325'!J54*1</f>
        <v>0</v>
      </c>
      <c r="K55" s="20">
        <f>'Declared Unit Flair325'!K54*1</f>
        <v>0</v>
      </c>
      <c r="L55" s="20">
        <f>'Declared Unit Flair325'!L54*1</f>
        <v>0</v>
      </c>
      <c r="M55" s="20">
        <f>'Declared Unit Flair325'!M54*$Y$21/$J$21</f>
        <v>0</v>
      </c>
      <c r="N55" s="20">
        <f>'Declared Unit Flair325'!N54*1</f>
        <v>0</v>
      </c>
      <c r="O55" s="20">
        <f>'Declared Unit Flair325'!O54*($Y$3)/($J$3)</f>
        <v>0</v>
      </c>
      <c r="P55" s="20">
        <f>'Declared Unit Flair325'!P54*($Y$3)/($J$3)</f>
        <v>0</v>
      </c>
      <c r="Q55" s="20">
        <f>'Declared Unit Flair325'!Q54*($Y$3)/($J$3)</f>
        <v>0</v>
      </c>
      <c r="R55" s="20">
        <f>'Declared Unit Flair325'!R54*($Y$3)/($J$3)</f>
        <v>0</v>
      </c>
      <c r="S55" s="10">
        <f t="shared" si="3"/>
        <v>0</v>
      </c>
      <c r="T55" s="8" t="s">
        <v>146</v>
      </c>
    </row>
    <row r="56" spans="2:20" ht="15" thickTop="1" x14ac:dyDescent="0.3"/>
    <row r="57" spans="2:20" x14ac:dyDescent="0.3">
      <c r="T57" s="4" t="s">
        <v>147</v>
      </c>
    </row>
    <row r="59" spans="2:20" ht="24" thickBot="1" x14ac:dyDescent="0.5">
      <c r="B59" s="104" t="s">
        <v>172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</row>
    <row r="60" spans="2:20" ht="37.799999999999997" thickTop="1" thickBot="1" x14ac:dyDescent="0.35">
      <c r="B60" s="75" t="s">
        <v>113</v>
      </c>
      <c r="C60" s="77" t="s">
        <v>114</v>
      </c>
      <c r="D60" s="78"/>
      <c r="E60" s="79"/>
      <c r="F60" s="1" t="s">
        <v>0</v>
      </c>
      <c r="G60" s="1" t="s">
        <v>1</v>
      </c>
      <c r="H60" s="77" t="s">
        <v>115</v>
      </c>
      <c r="I60" s="78"/>
      <c r="J60" s="78"/>
      <c r="K60" s="78"/>
      <c r="L60" s="78"/>
      <c r="M60" s="78"/>
      <c r="N60" s="79"/>
      <c r="O60" s="77" t="s">
        <v>116</v>
      </c>
      <c r="P60" s="78"/>
      <c r="Q60" s="78"/>
      <c r="R60" s="79"/>
      <c r="S60" s="73" t="s">
        <v>117</v>
      </c>
      <c r="T60" s="1" t="s">
        <v>118</v>
      </c>
    </row>
    <row r="61" spans="2:20" ht="15.6" thickTop="1" thickBot="1" x14ac:dyDescent="0.35">
      <c r="B61" s="76"/>
      <c r="C61" s="2" t="s">
        <v>2</v>
      </c>
      <c r="D61" s="2" t="s">
        <v>3</v>
      </c>
      <c r="E61" s="2" t="s">
        <v>4</v>
      </c>
      <c r="F61" s="2" t="s">
        <v>5</v>
      </c>
      <c r="G61" s="2" t="s">
        <v>6</v>
      </c>
      <c r="H61" s="2" t="s">
        <v>7</v>
      </c>
      <c r="I61" s="2" t="s">
        <v>8</v>
      </c>
      <c r="J61" s="2" t="s">
        <v>9</v>
      </c>
      <c r="K61" s="2" t="s">
        <v>10</v>
      </c>
      <c r="L61" s="2" t="s">
        <v>11</v>
      </c>
      <c r="M61" s="2" t="s">
        <v>12</v>
      </c>
      <c r="N61" s="2" t="s">
        <v>13</v>
      </c>
      <c r="O61" s="2" t="s">
        <v>14</v>
      </c>
      <c r="P61" s="2" t="s">
        <v>15</v>
      </c>
      <c r="Q61" s="2" t="s">
        <v>16</v>
      </c>
      <c r="R61" s="2" t="s">
        <v>17</v>
      </c>
      <c r="S61" s="74"/>
      <c r="T61" s="2" t="s">
        <v>18</v>
      </c>
    </row>
    <row r="62" spans="2:20" ht="15.6" thickTop="1" thickBot="1" x14ac:dyDescent="0.35">
      <c r="B62" s="11" t="s">
        <v>112</v>
      </c>
      <c r="C62" s="12" t="e">
        <f>'Functional Unit Flair325'!C26*(Configurator!$AW$3+Configurator!$AW$4)/(Configurator!$AS$3+Configurator!$AS$4)*Configurator!$AS$9/Configurator!$AW$9</f>
        <v>#VALUE!</v>
      </c>
      <c r="D62" s="13" t="e">
        <f>'Functional Unit Flair325'!D26*(Configurator!$AW$3+Configurator!$AW$4)/(Configurator!$AS$3+Configurator!$AS$4)*Configurator!$AS$9/Configurator!$AW$9</f>
        <v>#VALUE!</v>
      </c>
      <c r="E62" s="13" t="e">
        <f>'Functional Unit Flair325'!E26*(Configurator!$AW$3+Configurator!$AW$4)/(Configurator!$AS$3+Configurator!$AS$4)*Configurator!$AS$9/Configurator!$AW$9</f>
        <v>#VALUE!</v>
      </c>
      <c r="F62" s="32" t="e">
        <f>'Functional Unit Flair325'!F26*(Configurator!$AW$3+Configurator!$AW$4)/(Configurator!$AS$3+Configurator!$AS$4)*Configurator!$AS$9/Configurator!$AW$9</f>
        <v>#VALUE!</v>
      </c>
      <c r="G62" s="13" t="e">
        <f>'Functional Unit Flair325'!G26*(Configurator!$AW$4)/(Configurator!$AS$4)*Configurator!$AS$9/Configurator!$AW$9</f>
        <v>#VALUE!</v>
      </c>
      <c r="H62" s="13" t="e">
        <f>'Functional Unit Flair325'!H26*1*Configurator!$AS$9/Configurator!$AW$9</f>
        <v>#VALUE!</v>
      </c>
      <c r="I62" s="13" t="e">
        <f>'Functional Unit Flair325'!I26*1*Configurator!$AS$9/Configurator!$AW$9</f>
        <v>#VALUE!</v>
      </c>
      <c r="J62" s="13" t="e">
        <f>'Functional Unit Flair325'!J26*1*Configurator!$AS$9/Configurator!$AW$9</f>
        <v>#VALUE!</v>
      </c>
      <c r="K62" s="13" t="e">
        <f>'Functional Unit Flair325'!K26*1*Configurator!$AS$9/Configurator!$AW$9</f>
        <v>#VALUE!</v>
      </c>
      <c r="L62" s="13" t="e">
        <f>'Functional Unit Flair325'!L26*1*Configurator!$AS$9/Configurator!$AW$9</f>
        <v>#VALUE!</v>
      </c>
      <c r="M62" s="13" t="e">
        <f>'Functional Unit Flair325'!M26*Configurator!$AW$21/Configurator!$AS$21*Configurator!$AS$9/Configurator!$AW$9</f>
        <v>#VALUE!</v>
      </c>
      <c r="N62" s="32" t="e">
        <f>'Functional Unit Flair325'!N26*1*Configurator!$AS$9/Configurator!$AW$9</f>
        <v>#VALUE!</v>
      </c>
      <c r="O62" s="32" t="e">
        <f>'Functional Unit Flair325'!O26*(Configurator!$AW$3)/(Configurator!$AS$3)*Configurator!$AS$9/Configurator!$AW$9</f>
        <v>#VALUE!</v>
      </c>
      <c r="P62" s="13" t="e">
        <f>'Functional Unit Flair325'!P26*(Configurator!$AW$3)/(Configurator!$AS$3)*Configurator!$AS$9/Configurator!$AW$9</f>
        <v>#VALUE!</v>
      </c>
      <c r="Q62" s="13" t="e">
        <f>'Functional Unit Flair325'!Q26*(Configurator!$AW$3)/(Configurator!$AS$3)*Configurator!$AS$9/Configurator!$AW$9</f>
        <v>#VALUE!</v>
      </c>
      <c r="R62" s="14" t="e">
        <f>'Functional Unit Flair325'!R26*(Configurator!$AW$3)/(Configurator!$AS$3)*Configurator!$AS$9/Configurator!$AW$9</f>
        <v>#VALUE!</v>
      </c>
      <c r="S62" s="15" t="e">
        <f t="shared" ref="S62:S69" si="4">SUM(C62:R62)</f>
        <v>#VALUE!</v>
      </c>
      <c r="T62" s="31" t="s">
        <v>146</v>
      </c>
    </row>
    <row r="63" spans="2:20" ht="15.6" thickTop="1" thickBot="1" x14ac:dyDescent="0.35">
      <c r="B63" s="11" t="s">
        <v>120</v>
      </c>
      <c r="C63" s="16" t="e">
        <f>'Functional Unit Flair325'!C27*(Configurator!$AW$3+Configurator!$AW$4)/(Configurator!$AS$3+Configurator!$AS$4)*Configurator!$AS$9/Configurator!$AW$9</f>
        <v>#VALUE!</v>
      </c>
      <c r="D63" s="16" t="e">
        <f>'Functional Unit Flair325'!D27*(Configurator!$AW$3+Configurator!$AW$4)/(Configurator!$AS$3+Configurator!$AS$4)*Configurator!$AS$9/Configurator!$AW$9</f>
        <v>#VALUE!</v>
      </c>
      <c r="E63" s="16" t="e">
        <f>'Functional Unit Flair325'!E27*(Configurator!$AW$3+Configurator!$AW$4)/(Configurator!$AS$3+Configurator!$AS$4)*Configurator!$AS$9/Configurator!$AW$9</f>
        <v>#VALUE!</v>
      </c>
      <c r="F63" s="16" t="e">
        <f>'Functional Unit Flair325'!F27*(Configurator!$AW$3+Configurator!$AW$4)/(Configurator!$AS$3+Configurator!$AS$4)*Configurator!$AS$9/Configurator!$AW$9</f>
        <v>#VALUE!</v>
      </c>
      <c r="G63" s="16" t="e">
        <f>'Functional Unit Flair325'!G27*(Configurator!$AW$4)/(Configurator!$AS$4)*Configurator!$AS$9/Configurator!$AW$9</f>
        <v>#VALUE!</v>
      </c>
      <c r="H63" s="16" t="e">
        <f>'Functional Unit Flair325'!H27*1*Configurator!$AS$9/Configurator!$AW$9</f>
        <v>#VALUE!</v>
      </c>
      <c r="I63" s="16" t="e">
        <f>'Functional Unit Flair325'!I27*1*Configurator!$AS$9/Configurator!$AW$9</f>
        <v>#VALUE!</v>
      </c>
      <c r="J63" s="16" t="e">
        <f>'Functional Unit Flair325'!J27*1*Configurator!$AS$9/Configurator!$AW$9</f>
        <v>#VALUE!</v>
      </c>
      <c r="K63" s="16" t="e">
        <f>'Functional Unit Flair325'!K27*1*Configurator!$AS$9/Configurator!$AW$9</f>
        <v>#VALUE!</v>
      </c>
      <c r="L63" s="16" t="e">
        <f>'Functional Unit Flair325'!L27*1*Configurator!$AS$9/Configurator!$AW$9</f>
        <v>#VALUE!</v>
      </c>
      <c r="M63" s="16" t="e">
        <f>'Functional Unit Flair325'!M27*Configurator!$AW$21/Configurator!$AS$21*Configurator!$AS$9/Configurator!$AW$9</f>
        <v>#VALUE!</v>
      </c>
      <c r="N63" s="16" t="e">
        <f>'Functional Unit Flair325'!N27*1*Configurator!$AS$9/Configurator!$AW$9</f>
        <v>#VALUE!</v>
      </c>
      <c r="O63" s="16" t="e">
        <f>'Functional Unit Flair325'!O27*(Configurator!$AW$3)/(Configurator!$AS$3)*Configurator!$AS$9/Configurator!$AW$9</f>
        <v>#VALUE!</v>
      </c>
      <c r="P63" s="16" t="e">
        <f>'Functional Unit Flair325'!P27*(Configurator!$AW$3)/(Configurator!$AS$3)*Configurator!$AS$9/Configurator!$AW$9</f>
        <v>#VALUE!</v>
      </c>
      <c r="Q63" s="16" t="e">
        <f>'Functional Unit Flair325'!Q27*(Configurator!$AW$3)/(Configurator!$AS$3)*Configurator!$AS$9/Configurator!$AW$9</f>
        <v>#VALUE!</v>
      </c>
      <c r="R63" s="17" t="e">
        <f>'Functional Unit Flair325'!R27*(Configurator!$AW$3)/(Configurator!$AS$3)*Configurator!$AS$9/Configurator!$AW$9</f>
        <v>#VALUE!</v>
      </c>
      <c r="S63" s="15" t="e">
        <f t="shared" si="4"/>
        <v>#VALUE!</v>
      </c>
      <c r="T63" s="16" t="s">
        <v>146</v>
      </c>
    </row>
    <row r="64" spans="2:20" ht="15.6" thickTop="1" thickBot="1" x14ac:dyDescent="0.35">
      <c r="B64" s="11" t="s">
        <v>121</v>
      </c>
      <c r="C64" s="12" t="e">
        <f>'Functional Unit Flair325'!C28*(Configurator!$AW$3+Configurator!$AW$4)/(Configurator!$AS$3+Configurator!$AS$4)*Configurator!$AS$9/Configurator!$AW$9</f>
        <v>#VALUE!</v>
      </c>
      <c r="D64" s="13" t="e">
        <f>'Functional Unit Flair325'!D28*(Configurator!$AW$3+Configurator!$AW$4)/(Configurator!$AS$3+Configurator!$AS$4)*Configurator!$AS$9/Configurator!$AW$9</f>
        <v>#VALUE!</v>
      </c>
      <c r="E64" s="13" t="e">
        <f>'Functional Unit Flair325'!E28*(Configurator!$AW$3+Configurator!$AW$4)/(Configurator!$AS$3+Configurator!$AS$4)*Configurator!$AS$9/Configurator!$AW$9</f>
        <v>#VALUE!</v>
      </c>
      <c r="F64" s="13" t="e">
        <f>'Functional Unit Flair325'!F28*(Configurator!$AW$3+Configurator!$AW$4)/(Configurator!$AS$3+Configurator!$AS$4)*Configurator!$AS$9/Configurator!$AW$9</f>
        <v>#VALUE!</v>
      </c>
      <c r="G64" s="13" t="e">
        <f>'Functional Unit Flair325'!G28*(Configurator!$AW$4)/(Configurator!$AS$4)*Configurator!$AS$9/Configurator!$AW$9</f>
        <v>#VALUE!</v>
      </c>
      <c r="H64" s="13" t="e">
        <f>'Functional Unit Flair325'!H28*1*Configurator!$AS$9/Configurator!$AW$9</f>
        <v>#VALUE!</v>
      </c>
      <c r="I64" s="13" t="e">
        <f>'Functional Unit Flair325'!I28*1*Configurator!$AS$9/Configurator!$AW$9</f>
        <v>#VALUE!</v>
      </c>
      <c r="J64" s="13" t="e">
        <f>'Functional Unit Flair325'!J28*1*Configurator!$AS$9/Configurator!$AW$9</f>
        <v>#VALUE!</v>
      </c>
      <c r="K64" s="13" t="e">
        <f>'Functional Unit Flair325'!K28*1*Configurator!$AS$9/Configurator!$AW$9</f>
        <v>#VALUE!</v>
      </c>
      <c r="L64" s="13" t="e">
        <f>'Functional Unit Flair325'!L28*1*Configurator!$AS$9/Configurator!$AW$9</f>
        <v>#VALUE!</v>
      </c>
      <c r="M64" s="13" t="e">
        <f>'Functional Unit Flair325'!M28*Configurator!$AW$21/Configurator!$AS$21*Configurator!$AS$9/Configurator!$AW$9</f>
        <v>#VALUE!</v>
      </c>
      <c r="N64" s="13" t="e">
        <f>'Functional Unit Flair325'!N28*1*Configurator!$AS$9/Configurator!$AW$9</f>
        <v>#VALUE!</v>
      </c>
      <c r="O64" s="13" t="e">
        <f>'Functional Unit Flair325'!O28*(Configurator!$AW$3)/(Configurator!$AS$3)*Configurator!$AS$9/Configurator!$AW$9</f>
        <v>#VALUE!</v>
      </c>
      <c r="P64" s="13" t="e">
        <f>'Functional Unit Flair325'!P28*(Configurator!$AW$3)/(Configurator!$AS$3)*Configurator!$AS$9/Configurator!$AW$9</f>
        <v>#VALUE!</v>
      </c>
      <c r="Q64" s="13" t="e">
        <f>'Functional Unit Flair325'!Q28*(Configurator!$AW$3)/(Configurator!$AS$3)*Configurator!$AS$9/Configurator!$AW$9</f>
        <v>#VALUE!</v>
      </c>
      <c r="R64" s="14" t="e">
        <f>'Functional Unit Flair325'!R28*(Configurator!$AW$3)/(Configurator!$AS$3)*Configurator!$AS$9/Configurator!$AW$9</f>
        <v>#VALUE!</v>
      </c>
      <c r="S64" s="15" t="e">
        <f t="shared" si="4"/>
        <v>#VALUE!</v>
      </c>
      <c r="T64" s="12" t="s">
        <v>146</v>
      </c>
    </row>
    <row r="65" spans="2:20" ht="16.2" thickTop="1" thickBot="1" x14ac:dyDescent="0.35">
      <c r="B65" s="11" t="s">
        <v>122</v>
      </c>
      <c r="C65" s="16" t="e">
        <f>'Functional Unit Flair325'!C29*(Configurator!$AW$3+Configurator!$AW$4)/(Configurator!$AS$3+Configurator!$AS$4)*Configurator!$AS$9/Configurator!$AW$9</f>
        <v>#VALUE!</v>
      </c>
      <c r="D65" s="16" t="e">
        <f>'Functional Unit Flair325'!D29*(Configurator!$AW$3+Configurator!$AW$4)/(Configurator!$AS$3+Configurator!$AS$4)*Configurator!$AS$9/Configurator!$AW$9</f>
        <v>#VALUE!</v>
      </c>
      <c r="E65" s="16" t="e">
        <f>'Functional Unit Flair325'!E29*(Configurator!$AW$3+Configurator!$AW$4)/(Configurator!$AS$3+Configurator!$AS$4)*Configurator!$AS$9/Configurator!$AW$9</f>
        <v>#VALUE!</v>
      </c>
      <c r="F65" s="16" t="e">
        <f>'Functional Unit Flair325'!F29*(Configurator!$AW$3+Configurator!$AW$4)/(Configurator!$AS$3+Configurator!$AS$4)*Configurator!$AS$9/Configurator!$AW$9</f>
        <v>#VALUE!</v>
      </c>
      <c r="G65" s="16" t="e">
        <f>'Functional Unit Flair325'!G29*(Configurator!$AW$4)/(Configurator!$AS$4)*Configurator!$AS$9/Configurator!$AW$9</f>
        <v>#VALUE!</v>
      </c>
      <c r="H65" s="16" t="e">
        <f>'Functional Unit Flair325'!H29*1*Configurator!$AS$9/Configurator!$AW$9</f>
        <v>#VALUE!</v>
      </c>
      <c r="I65" s="16" t="e">
        <f>'Functional Unit Flair325'!I29*1*Configurator!$AS$9/Configurator!$AW$9</f>
        <v>#VALUE!</v>
      </c>
      <c r="J65" s="16" t="e">
        <f>'Functional Unit Flair325'!J29*1*Configurator!$AS$9/Configurator!$AW$9</f>
        <v>#VALUE!</v>
      </c>
      <c r="K65" s="16" t="e">
        <f>'Functional Unit Flair325'!K29*1*Configurator!$AS$9/Configurator!$AW$9</f>
        <v>#VALUE!</v>
      </c>
      <c r="L65" s="16" t="e">
        <f>'Functional Unit Flair325'!L29*1*Configurator!$AS$9/Configurator!$AW$9</f>
        <v>#VALUE!</v>
      </c>
      <c r="M65" s="16" t="e">
        <f>'Functional Unit Flair325'!M29*Configurator!$AW$21/Configurator!$AS$21*Configurator!$AS$9/Configurator!$AW$9</f>
        <v>#VALUE!</v>
      </c>
      <c r="N65" s="16" t="e">
        <f>'Functional Unit Flair325'!N29*1*Configurator!$AS$9/Configurator!$AW$9</f>
        <v>#VALUE!</v>
      </c>
      <c r="O65" s="16" t="e">
        <f>'Functional Unit Flair325'!O29*(Configurator!$AW$3)/(Configurator!$AS$3)*Configurator!$AS$9/Configurator!$AW$9</f>
        <v>#VALUE!</v>
      </c>
      <c r="P65" s="16" t="e">
        <f>'Functional Unit Flair325'!P29*(Configurator!$AW$3)/(Configurator!$AS$3)*Configurator!$AS$9/Configurator!$AW$9</f>
        <v>#VALUE!</v>
      </c>
      <c r="Q65" s="16" t="e">
        <f>'Functional Unit Flair325'!Q29*(Configurator!$AW$3)/(Configurator!$AS$3)*Configurator!$AS$9/Configurator!$AW$9</f>
        <v>#VALUE!</v>
      </c>
      <c r="R65" s="17" t="e">
        <f>'Functional Unit Flair325'!R29*(Configurator!$AW$3)/(Configurator!$AS$3)*Configurator!$AS$9/Configurator!$AW$9</f>
        <v>#VALUE!</v>
      </c>
      <c r="S65" s="15" t="e">
        <f t="shared" si="4"/>
        <v>#VALUE!</v>
      </c>
      <c r="T65" s="16" t="s">
        <v>146</v>
      </c>
    </row>
    <row r="66" spans="2:20" ht="15.6" thickTop="1" thickBot="1" x14ac:dyDescent="0.35">
      <c r="B66" s="11" t="s">
        <v>123</v>
      </c>
      <c r="C66" s="12" t="e">
        <f>'Functional Unit Flair325'!C30*(Configurator!$AW$3+Configurator!$AW$4)/(Configurator!$AS$3+Configurator!$AS$4)*Configurator!$AS$9/Configurator!$AW$9</f>
        <v>#VALUE!</v>
      </c>
      <c r="D66" s="13" t="e">
        <f>'Functional Unit Flair325'!D30*(Configurator!$AW$3+Configurator!$AW$4)/(Configurator!$AS$3+Configurator!$AS$4)*Configurator!$AS$9/Configurator!$AW$9</f>
        <v>#VALUE!</v>
      </c>
      <c r="E66" s="13" t="e">
        <f>'Functional Unit Flair325'!E30*(Configurator!$AW$3+Configurator!$AW$4)/(Configurator!$AS$3+Configurator!$AS$4)*Configurator!$AS$9/Configurator!$AW$9</f>
        <v>#VALUE!</v>
      </c>
      <c r="F66" s="13" t="e">
        <f>'Functional Unit Flair325'!F30*(Configurator!$AW$3+Configurator!$AW$4)/(Configurator!$AS$3+Configurator!$AS$4)*Configurator!$AS$9/Configurator!$AW$9</f>
        <v>#VALUE!</v>
      </c>
      <c r="G66" s="13" t="e">
        <f>'Functional Unit Flair325'!G30*(Configurator!$AW$4)/(Configurator!$AS$4)*Configurator!$AS$9/Configurator!$AW$9</f>
        <v>#VALUE!</v>
      </c>
      <c r="H66" s="13" t="e">
        <f>'Functional Unit Flair325'!H30*1*Configurator!$AS$9/Configurator!$AW$9</f>
        <v>#VALUE!</v>
      </c>
      <c r="I66" s="13" t="e">
        <f>'Functional Unit Flair325'!I30*1*Configurator!$AS$9/Configurator!$AW$9</f>
        <v>#VALUE!</v>
      </c>
      <c r="J66" s="13" t="e">
        <f>'Functional Unit Flair325'!J30*1*Configurator!$AS$9/Configurator!$AW$9</f>
        <v>#VALUE!</v>
      </c>
      <c r="K66" s="13" t="e">
        <f>'Functional Unit Flair325'!K30*1*Configurator!$AS$9/Configurator!$AW$9</f>
        <v>#VALUE!</v>
      </c>
      <c r="L66" s="13" t="e">
        <f>'Functional Unit Flair325'!L30*1*Configurator!$AS$9/Configurator!$AW$9</f>
        <v>#VALUE!</v>
      </c>
      <c r="M66" s="13" t="e">
        <f>'Functional Unit Flair325'!M30*Configurator!$AW$21/Configurator!$AS$21*Configurator!$AS$9/Configurator!$AW$9</f>
        <v>#VALUE!</v>
      </c>
      <c r="N66" s="13" t="e">
        <f>'Functional Unit Flair325'!N30*1*Configurator!$AS$9/Configurator!$AW$9</f>
        <v>#VALUE!</v>
      </c>
      <c r="O66" s="13" t="e">
        <f>'Functional Unit Flair325'!O30*(Configurator!$AW$3)/(Configurator!$AS$3)*Configurator!$AS$9/Configurator!$AW$9</f>
        <v>#VALUE!</v>
      </c>
      <c r="P66" s="13" t="e">
        <f>'Functional Unit Flair325'!P30*(Configurator!$AW$3)/(Configurator!$AS$3)*Configurator!$AS$9/Configurator!$AW$9</f>
        <v>#VALUE!</v>
      </c>
      <c r="Q66" s="13" t="e">
        <f>'Functional Unit Flair325'!Q30*(Configurator!$AW$3)/(Configurator!$AS$3)*Configurator!$AS$9/Configurator!$AW$9</f>
        <v>#VALUE!</v>
      </c>
      <c r="R66" s="14" t="e">
        <f>'Functional Unit Flair325'!R30*(Configurator!$AW$3)/(Configurator!$AS$3)*Configurator!$AS$9/Configurator!$AW$9</f>
        <v>#VALUE!</v>
      </c>
      <c r="S66" s="15" t="e">
        <f t="shared" si="4"/>
        <v>#VALUE!</v>
      </c>
      <c r="T66" s="12" t="s">
        <v>146</v>
      </c>
    </row>
    <row r="67" spans="2:20" ht="25.2" thickTop="1" thickBot="1" x14ac:dyDescent="0.35">
      <c r="B67" s="11" t="s">
        <v>124</v>
      </c>
      <c r="C67" s="16" t="e">
        <f>'Functional Unit Flair325'!C31*(Configurator!$AW$3+Configurator!$AW$4)/(Configurator!$AS$3+Configurator!$AS$4)*Configurator!$AS$9/Configurator!$AW$9</f>
        <v>#VALUE!</v>
      </c>
      <c r="D67" s="16" t="e">
        <f>'Functional Unit Flair325'!D31*(Configurator!$AW$3+Configurator!$AW$4)/(Configurator!$AS$3+Configurator!$AS$4)*Configurator!$AS$9/Configurator!$AW$9</f>
        <v>#VALUE!</v>
      </c>
      <c r="E67" s="16" t="e">
        <f>'Functional Unit Flair325'!E31*(Configurator!$AW$3+Configurator!$AW$4)/(Configurator!$AS$3+Configurator!$AS$4)*Configurator!$AS$9/Configurator!$AW$9</f>
        <v>#VALUE!</v>
      </c>
      <c r="F67" s="16" t="e">
        <f>'Functional Unit Flair325'!F31*(Configurator!$AW$3+Configurator!$AW$4)/(Configurator!$AS$3+Configurator!$AS$4)*Configurator!$AS$9/Configurator!$AW$9</f>
        <v>#VALUE!</v>
      </c>
      <c r="G67" s="16" t="e">
        <f>'Functional Unit Flair325'!G31*(Configurator!$AW$4)/(Configurator!$AS$4)*Configurator!$AS$9/Configurator!$AW$9</f>
        <v>#VALUE!</v>
      </c>
      <c r="H67" s="16" t="e">
        <f>'Functional Unit Flair325'!H31*1*Configurator!$AS$9/Configurator!$AW$9</f>
        <v>#VALUE!</v>
      </c>
      <c r="I67" s="16" t="e">
        <f>'Functional Unit Flair325'!I31*1*Configurator!$AS$9/Configurator!$AW$9</f>
        <v>#VALUE!</v>
      </c>
      <c r="J67" s="16" t="e">
        <f>'Functional Unit Flair325'!J31*1*Configurator!$AS$9/Configurator!$AW$9</f>
        <v>#VALUE!</v>
      </c>
      <c r="K67" s="16" t="e">
        <f>'Functional Unit Flair325'!K31*1*Configurator!$AS$9/Configurator!$AW$9</f>
        <v>#VALUE!</v>
      </c>
      <c r="L67" s="16" t="e">
        <f>'Functional Unit Flair325'!L31*1*Configurator!$AS$9/Configurator!$AW$9</f>
        <v>#VALUE!</v>
      </c>
      <c r="M67" s="16" t="e">
        <f>'Functional Unit Flair325'!M31*Configurator!$AW$21/Configurator!$AS$21*Configurator!$AS$9/Configurator!$AW$9</f>
        <v>#VALUE!</v>
      </c>
      <c r="N67" s="16" t="e">
        <f>'Functional Unit Flair325'!N31*1*Configurator!$AS$9/Configurator!$AW$9</f>
        <v>#VALUE!</v>
      </c>
      <c r="O67" s="16" t="e">
        <f>'Functional Unit Flair325'!O31*(Configurator!$AW$3)/(Configurator!$AS$3)*Configurator!$AS$9/Configurator!$AW$9</f>
        <v>#VALUE!</v>
      </c>
      <c r="P67" s="16" t="e">
        <f>'Functional Unit Flair325'!P31*(Configurator!$AW$3)/(Configurator!$AS$3)*Configurator!$AS$9/Configurator!$AW$9</f>
        <v>#VALUE!</v>
      </c>
      <c r="Q67" s="16" t="e">
        <f>'Functional Unit Flair325'!Q31*(Configurator!$AW$3)/(Configurator!$AS$3)*Configurator!$AS$9/Configurator!$AW$9</f>
        <v>#VALUE!</v>
      </c>
      <c r="R67" s="17" t="e">
        <f>'Functional Unit Flair325'!R31*(Configurator!$AW$3)/(Configurator!$AS$3)*Configurator!$AS$9/Configurator!$AW$9</f>
        <v>#VALUE!</v>
      </c>
      <c r="S67" s="15" t="e">
        <f t="shared" si="4"/>
        <v>#VALUE!</v>
      </c>
      <c r="T67" s="16" t="s">
        <v>146</v>
      </c>
    </row>
    <row r="68" spans="2:20" ht="15.6" thickTop="1" thickBot="1" x14ac:dyDescent="0.35">
      <c r="B68" s="11" t="s">
        <v>125</v>
      </c>
      <c r="C68" s="18" t="e">
        <f>'Functional Unit Flair325'!C32*(Configurator!$AW$3+Configurator!$AW$4)/(Configurator!$AS$3+Configurator!$AS$4)*Configurator!$AS$9/Configurator!$AW$9</f>
        <v>#VALUE!</v>
      </c>
      <c r="D68" s="18" t="e">
        <f>'Functional Unit Flair325'!D32*(Configurator!$AW$3+Configurator!$AW$4)/(Configurator!$AS$3+Configurator!$AS$4)*Configurator!$AS$9/Configurator!$AW$9</f>
        <v>#VALUE!</v>
      </c>
      <c r="E68" s="18" t="e">
        <f>'Functional Unit Flair325'!E32*(Configurator!$AW$3+Configurator!$AW$4)/(Configurator!$AS$3+Configurator!$AS$4)*Configurator!$AS$9/Configurator!$AW$9</f>
        <v>#VALUE!</v>
      </c>
      <c r="F68" s="18" t="e">
        <f>'Functional Unit Flair325'!F32*(Configurator!$AW$3+Configurator!$AW$4)/(Configurator!$AS$3+Configurator!$AS$4)*Configurator!$AS$9/Configurator!$AW$9</f>
        <v>#VALUE!</v>
      </c>
      <c r="G68" s="18" t="e">
        <f>'Functional Unit Flair325'!G32*(Configurator!$AW$4)/(Configurator!$AS$4)*Configurator!$AS$9/Configurator!$AW$9</f>
        <v>#VALUE!</v>
      </c>
      <c r="H68" s="18" t="e">
        <f>'Functional Unit Flair325'!H32*1*Configurator!$AS$9/Configurator!$AW$9</f>
        <v>#VALUE!</v>
      </c>
      <c r="I68" s="18" t="e">
        <f>'Functional Unit Flair325'!I32*1*Configurator!$AS$9/Configurator!$AW$9</f>
        <v>#VALUE!</v>
      </c>
      <c r="J68" s="18" t="e">
        <f>'Functional Unit Flair325'!J32*1*Configurator!$AS$9/Configurator!$AW$9</f>
        <v>#VALUE!</v>
      </c>
      <c r="K68" s="18" t="e">
        <f>'Functional Unit Flair325'!K32*1*Configurator!$AS$9/Configurator!$AW$9</f>
        <v>#VALUE!</v>
      </c>
      <c r="L68" s="18" t="e">
        <f>'Functional Unit Flair325'!L32*1*Configurator!$AS$9/Configurator!$AW$9</f>
        <v>#VALUE!</v>
      </c>
      <c r="M68" s="18" t="e">
        <f>'Functional Unit Flair325'!M32*Configurator!$AW$21/Configurator!$AS$21*Configurator!$AS$9/Configurator!$AW$9</f>
        <v>#VALUE!</v>
      </c>
      <c r="N68" s="18" t="e">
        <f>'Functional Unit Flair325'!N32*1*Configurator!$AS$9/Configurator!$AW$9</f>
        <v>#VALUE!</v>
      </c>
      <c r="O68" s="18" t="e">
        <f>'Functional Unit Flair325'!O32*(Configurator!$AW$3)/(Configurator!$AS$3)*Configurator!$AS$9/Configurator!$AW$9</f>
        <v>#VALUE!</v>
      </c>
      <c r="P68" s="18" t="e">
        <f>'Functional Unit Flair325'!P32*(Configurator!$AW$3)/(Configurator!$AS$3)*Configurator!$AS$9/Configurator!$AW$9</f>
        <v>#VALUE!</v>
      </c>
      <c r="Q68" s="18" t="e">
        <f>'Functional Unit Flair325'!Q32*(Configurator!$AW$3)/(Configurator!$AS$3)*Configurator!$AS$9/Configurator!$AW$9</f>
        <v>#VALUE!</v>
      </c>
      <c r="R68" s="19" t="e">
        <f>'Functional Unit Flair325'!R32*(Configurator!$AW$3)/(Configurator!$AS$3)*Configurator!$AS$9/Configurator!$AW$9</f>
        <v>#VALUE!</v>
      </c>
      <c r="S68" s="15" t="e">
        <f t="shared" si="4"/>
        <v>#VALUE!</v>
      </c>
      <c r="T68" s="18" t="s">
        <v>146</v>
      </c>
    </row>
    <row r="69" spans="2:20" ht="15.6" thickTop="1" thickBot="1" x14ac:dyDescent="0.35">
      <c r="B69" s="11" t="s">
        <v>126</v>
      </c>
      <c r="C69" s="16" t="e">
        <f>'Functional Unit Flair325'!C33*(Configurator!$AW$3+Configurator!$AW$4)/(Configurator!$AS$3+Configurator!$AS$4)*Configurator!$AS$9/Configurator!$AW$9</f>
        <v>#VALUE!</v>
      </c>
      <c r="D69" s="16" t="e">
        <f>'Functional Unit Flair325'!D33*(Configurator!$AW$3+Configurator!$AW$4)/(Configurator!$AS$3+Configurator!$AS$4)*Configurator!$AS$9/Configurator!$AW$9</f>
        <v>#VALUE!</v>
      </c>
      <c r="E69" s="16" t="e">
        <f>'Functional Unit Flair325'!E33*(Configurator!$AW$3+Configurator!$AW$4)/(Configurator!$AS$3+Configurator!$AS$4)*Configurator!$AS$9/Configurator!$AW$9</f>
        <v>#VALUE!</v>
      </c>
      <c r="F69" s="16" t="e">
        <f>'Functional Unit Flair325'!F33*(Configurator!$AW$3+Configurator!$AW$4)/(Configurator!$AS$3+Configurator!$AS$4)*Configurator!$AS$9/Configurator!$AW$9</f>
        <v>#VALUE!</v>
      </c>
      <c r="G69" s="16" t="e">
        <f>'Functional Unit Flair325'!G33*(Configurator!$AW$4)/(Configurator!$AS$4)*Configurator!$AS$9/Configurator!$AW$9</f>
        <v>#VALUE!</v>
      </c>
      <c r="H69" s="16" t="e">
        <f>'Functional Unit Flair325'!H33*1*Configurator!$AS$9/Configurator!$AW$9</f>
        <v>#VALUE!</v>
      </c>
      <c r="I69" s="16" t="e">
        <f>'Functional Unit Flair325'!I33*1*Configurator!$AS$9/Configurator!$AW$9</f>
        <v>#VALUE!</v>
      </c>
      <c r="J69" s="16" t="e">
        <f>'Functional Unit Flair325'!J33*1*Configurator!$AS$9/Configurator!$AW$9</f>
        <v>#VALUE!</v>
      </c>
      <c r="K69" s="16" t="e">
        <f>'Functional Unit Flair325'!K33*1*Configurator!$AS$9/Configurator!$AW$9</f>
        <v>#VALUE!</v>
      </c>
      <c r="L69" s="16" t="e">
        <f>'Functional Unit Flair325'!L33*1*Configurator!$AS$9/Configurator!$AW$9</f>
        <v>#VALUE!</v>
      </c>
      <c r="M69" s="16" t="e">
        <f>'Functional Unit Flair325'!M33*Configurator!$AW$21/Configurator!$AS$21*Configurator!$AS$9/Configurator!$AW$9</f>
        <v>#VALUE!</v>
      </c>
      <c r="N69" s="16" t="e">
        <f>'Functional Unit Flair325'!N33*1*Configurator!$AS$9/Configurator!$AW$9</f>
        <v>#VALUE!</v>
      </c>
      <c r="O69" s="16" t="e">
        <f>'Functional Unit Flair325'!O33*(Configurator!$AW$3)/(Configurator!$AS$3)*Configurator!$AS$9/Configurator!$AW$9</f>
        <v>#VALUE!</v>
      </c>
      <c r="P69" s="16" t="e">
        <f>'Functional Unit Flair325'!P33*(Configurator!$AW$3)/(Configurator!$AS$3)*Configurator!$AS$9/Configurator!$AW$9</f>
        <v>#VALUE!</v>
      </c>
      <c r="Q69" s="16" t="e">
        <f>'Functional Unit Flair325'!Q33*(Configurator!$AW$3)/(Configurator!$AS$3)*Configurator!$AS$9/Configurator!$AW$9</f>
        <v>#VALUE!</v>
      </c>
      <c r="R69" s="17" t="e">
        <f>'Functional Unit Flair325'!R33*(Configurator!$AW$3)/(Configurator!$AS$3)*Configurator!$AS$9/Configurator!$AW$9</f>
        <v>#VALUE!</v>
      </c>
      <c r="S69" s="15" t="e">
        <f t="shared" si="4"/>
        <v>#VALUE!</v>
      </c>
      <c r="T69" s="16" t="s">
        <v>146</v>
      </c>
    </row>
    <row r="70" spans="2:20" ht="37.799999999999997" thickTop="1" thickBot="1" x14ac:dyDescent="0.35">
      <c r="B70" s="80" t="s">
        <v>119</v>
      </c>
      <c r="C70" s="77" t="s">
        <v>114</v>
      </c>
      <c r="D70" s="78"/>
      <c r="E70" s="79"/>
      <c r="F70" s="1" t="s">
        <v>0</v>
      </c>
      <c r="G70" s="1" t="s">
        <v>1</v>
      </c>
      <c r="H70" s="77" t="s">
        <v>115</v>
      </c>
      <c r="I70" s="78"/>
      <c r="J70" s="78"/>
      <c r="K70" s="78"/>
      <c r="L70" s="78"/>
      <c r="M70" s="78"/>
      <c r="N70" s="79"/>
      <c r="O70" s="77" t="s">
        <v>116</v>
      </c>
      <c r="P70" s="78"/>
      <c r="Q70" s="78"/>
      <c r="R70" s="79"/>
      <c r="S70" s="73" t="s">
        <v>117</v>
      </c>
      <c r="T70" s="1" t="s">
        <v>118</v>
      </c>
    </row>
    <row r="71" spans="2:20" ht="15.6" thickTop="1" thickBot="1" x14ac:dyDescent="0.35">
      <c r="B71" s="80"/>
      <c r="C71" s="2" t="s">
        <v>2</v>
      </c>
      <c r="D71" s="2" t="s">
        <v>3</v>
      </c>
      <c r="E71" s="2" t="s">
        <v>4</v>
      </c>
      <c r="F71" s="2" t="s">
        <v>5</v>
      </c>
      <c r="G71" s="2" t="s">
        <v>6</v>
      </c>
      <c r="H71" s="2" t="s">
        <v>7</v>
      </c>
      <c r="I71" s="2" t="s">
        <v>8</v>
      </c>
      <c r="J71" s="2" t="s">
        <v>9</v>
      </c>
      <c r="K71" s="2" t="s">
        <v>10</v>
      </c>
      <c r="L71" s="2" t="s">
        <v>11</v>
      </c>
      <c r="M71" s="2" t="s">
        <v>12</v>
      </c>
      <c r="N71" s="2" t="s">
        <v>13</v>
      </c>
      <c r="O71" s="2" t="s">
        <v>14</v>
      </c>
      <c r="P71" s="2" t="s">
        <v>15</v>
      </c>
      <c r="Q71" s="2" t="s">
        <v>16</v>
      </c>
      <c r="R71" s="2" t="s">
        <v>17</v>
      </c>
      <c r="S71" s="74"/>
      <c r="T71" s="2" t="s">
        <v>18</v>
      </c>
    </row>
    <row r="72" spans="2:20" ht="15.6" thickTop="1" thickBot="1" x14ac:dyDescent="0.35">
      <c r="B72" s="11" t="s">
        <v>127</v>
      </c>
      <c r="C72" s="20" t="e">
        <f>'Functional Unit Flair325'!C36*(Configurator!$AW$3+Configurator!$AW$4)/(Configurator!$AS$3+Configurator!$AS$4)*Configurator!$AS$9/Configurator!$AW$9</f>
        <v>#VALUE!</v>
      </c>
      <c r="D72" s="20" t="e">
        <f>'Functional Unit Flair325'!D36*(Configurator!$AW$3+Configurator!$AW$4)/(Configurator!$AS$3+Configurator!$AS$4)*Configurator!$AS$9/Configurator!$AW$9</f>
        <v>#VALUE!</v>
      </c>
      <c r="E72" s="20" t="e">
        <f>'Functional Unit Flair325'!E36*(Configurator!$AW$3+Configurator!$AW$4)/(Configurator!$AS$3+Configurator!$AS$4)*Configurator!$AS$9/Configurator!$AW$9</f>
        <v>#VALUE!</v>
      </c>
      <c r="F72" s="20" t="e">
        <f>'Functional Unit Flair325'!F36*(Configurator!$AW$3+Configurator!$AW$4)/(Configurator!$AS$3+Configurator!$AS$4)*Configurator!$AS$9/Configurator!$AW$9</f>
        <v>#VALUE!</v>
      </c>
      <c r="G72" s="20" t="e">
        <f>'Functional Unit Flair325'!G36*(Configurator!$AW$4)/(Configurator!$AS$4)*Configurator!$AS$9/Configurator!$AW$9</f>
        <v>#VALUE!</v>
      </c>
      <c r="H72" s="20" t="e">
        <f>'Functional Unit Flair325'!H36*1*Configurator!$AS$9/Configurator!$AW$9</f>
        <v>#VALUE!</v>
      </c>
      <c r="I72" s="20" t="e">
        <f>'Functional Unit Flair325'!I36*1*Configurator!$AS$9/Configurator!$AW$9</f>
        <v>#VALUE!</v>
      </c>
      <c r="J72" s="20" t="e">
        <f>'Functional Unit Flair325'!J36*1*Configurator!$AS$9/Configurator!$AW$9</f>
        <v>#VALUE!</v>
      </c>
      <c r="K72" s="20" t="e">
        <f>'Functional Unit Flair325'!K36*1*Configurator!$AS$9/Configurator!$AW$9</f>
        <v>#VALUE!</v>
      </c>
      <c r="L72" s="20" t="e">
        <f>'Functional Unit Flair325'!L36*1*Configurator!$AS$9/Configurator!$AW$9</f>
        <v>#VALUE!</v>
      </c>
      <c r="M72" s="20" t="e">
        <f>'Functional Unit Flair325'!M36*Configurator!$AW$21/Configurator!$AS$21*Configurator!$AS$9/Configurator!$AW$9</f>
        <v>#VALUE!</v>
      </c>
      <c r="N72" s="20" t="e">
        <f>'Functional Unit Flair325'!N36*1*Configurator!$AS$9/Configurator!$AW$9</f>
        <v>#VALUE!</v>
      </c>
      <c r="O72" s="20" t="e">
        <f>'Functional Unit Flair325'!O36*(Configurator!$AW$3)/(Configurator!$AS$3)*Configurator!$AS$9/Configurator!$AW$9</f>
        <v>#VALUE!</v>
      </c>
      <c r="P72" s="20" t="e">
        <f>'Functional Unit Flair325'!P36*(Configurator!$AW$3)/(Configurator!$AS$3)*Configurator!$AS$9/Configurator!$AW$9</f>
        <v>#VALUE!</v>
      </c>
      <c r="Q72" s="20" t="e">
        <f>'Functional Unit Flair325'!Q36*(Configurator!$AW$3)/(Configurator!$AS$3)*Configurator!$AS$9/Configurator!$AW$9</f>
        <v>#VALUE!</v>
      </c>
      <c r="R72" s="20" t="e">
        <f>'Functional Unit Flair325'!R36*(Configurator!$AW$3)/(Configurator!$AS$3)*Configurator!$AS$9/Configurator!$AW$9</f>
        <v>#VALUE!</v>
      </c>
      <c r="S72" s="15" t="e">
        <f t="shared" ref="S72:S90" si="5">SUM(C72:R72)</f>
        <v>#VALUE!</v>
      </c>
      <c r="T72" s="20" t="s">
        <v>146</v>
      </c>
    </row>
    <row r="73" spans="2:20" ht="15.6" thickTop="1" thickBot="1" x14ac:dyDescent="0.35">
      <c r="B73" s="11" t="s">
        <v>128</v>
      </c>
      <c r="C73" s="16" t="e">
        <f>'Functional Unit Flair325'!C37*(Configurator!$AW$3+Configurator!$AW$4)/(Configurator!$AS$3+Configurator!$AS$4)*Configurator!$AS$9/Configurator!$AW$9</f>
        <v>#VALUE!</v>
      </c>
      <c r="D73" s="16" t="e">
        <f>'Functional Unit Flair325'!D37*(Configurator!$AW$3+Configurator!$AW$4)/(Configurator!$AS$3+Configurator!$AS$4)*Configurator!$AS$9/Configurator!$AW$9</f>
        <v>#VALUE!</v>
      </c>
      <c r="E73" s="16" t="e">
        <f>'Functional Unit Flair325'!E37*(Configurator!$AW$3+Configurator!$AW$4)/(Configurator!$AS$3+Configurator!$AS$4)*Configurator!$AS$9/Configurator!$AW$9</f>
        <v>#VALUE!</v>
      </c>
      <c r="F73" s="16" t="e">
        <f>'Functional Unit Flair325'!F37*(Configurator!$AW$3+Configurator!$AW$4)/(Configurator!$AS$3+Configurator!$AS$4)*Configurator!$AS$9/Configurator!$AW$9</f>
        <v>#VALUE!</v>
      </c>
      <c r="G73" s="16" t="e">
        <f>'Functional Unit Flair325'!G37*(Configurator!$AW$4)/(Configurator!$AS$4)*Configurator!$AS$9/Configurator!$AW$9</f>
        <v>#VALUE!</v>
      </c>
      <c r="H73" s="16" t="e">
        <f>'Functional Unit Flair325'!H37*1*Configurator!$AS$9/Configurator!$AW$9</f>
        <v>#VALUE!</v>
      </c>
      <c r="I73" s="16" t="e">
        <f>'Functional Unit Flair325'!I37*1*Configurator!$AS$9/Configurator!$AW$9</f>
        <v>#VALUE!</v>
      </c>
      <c r="J73" s="16" t="e">
        <f>'Functional Unit Flair325'!J37*1*Configurator!$AS$9/Configurator!$AW$9</f>
        <v>#VALUE!</v>
      </c>
      <c r="K73" s="16" t="e">
        <f>'Functional Unit Flair325'!K37*1*Configurator!$AS$9/Configurator!$AW$9</f>
        <v>#VALUE!</v>
      </c>
      <c r="L73" s="16" t="e">
        <f>'Functional Unit Flair325'!L37*1*Configurator!$AS$9/Configurator!$AW$9</f>
        <v>#VALUE!</v>
      </c>
      <c r="M73" s="16" t="e">
        <f>'Functional Unit Flair325'!M37*Configurator!$AW$21/Configurator!$AS$21*Configurator!$AS$9/Configurator!$AW$9</f>
        <v>#VALUE!</v>
      </c>
      <c r="N73" s="16" t="e">
        <f>'Functional Unit Flair325'!N37*1*Configurator!$AS$9/Configurator!$AW$9</f>
        <v>#VALUE!</v>
      </c>
      <c r="O73" s="16" t="e">
        <f>'Functional Unit Flair325'!O37*(Configurator!$AW$3)/(Configurator!$AS$3)*Configurator!$AS$9/Configurator!$AW$9</f>
        <v>#VALUE!</v>
      </c>
      <c r="P73" s="16" t="e">
        <f>'Functional Unit Flair325'!P37*(Configurator!$AW$3)/(Configurator!$AS$3)*Configurator!$AS$9/Configurator!$AW$9</f>
        <v>#VALUE!</v>
      </c>
      <c r="Q73" s="16" t="e">
        <f>'Functional Unit Flair325'!Q37*(Configurator!$AW$3)/(Configurator!$AS$3)*Configurator!$AS$9/Configurator!$AW$9</f>
        <v>#VALUE!</v>
      </c>
      <c r="R73" s="16" t="e">
        <f>'Functional Unit Flair325'!R37*(Configurator!$AW$3)/(Configurator!$AS$3)*Configurator!$AS$9/Configurator!$AW$9</f>
        <v>#VALUE!</v>
      </c>
      <c r="S73" s="15" t="e">
        <f t="shared" si="5"/>
        <v>#VALUE!</v>
      </c>
      <c r="T73" s="16" t="s">
        <v>146</v>
      </c>
    </row>
    <row r="74" spans="2:20" ht="15.6" thickTop="1" thickBot="1" x14ac:dyDescent="0.35">
      <c r="B74" s="11" t="s">
        <v>129</v>
      </c>
      <c r="C74" s="20" t="e">
        <f>'Functional Unit Flair325'!C38*(Configurator!$AW$3+Configurator!$AW$4)/(Configurator!$AS$3+Configurator!$AS$4)*Configurator!$AS$9/Configurator!$AW$9</f>
        <v>#VALUE!</v>
      </c>
      <c r="D74" s="20" t="e">
        <f>'Functional Unit Flair325'!D38*(Configurator!$AW$3+Configurator!$AW$4)/(Configurator!$AS$3+Configurator!$AS$4)*Configurator!$AS$9/Configurator!$AW$9</f>
        <v>#VALUE!</v>
      </c>
      <c r="E74" s="20" t="e">
        <f>'Functional Unit Flair325'!E38*(Configurator!$AW$3+Configurator!$AW$4)/(Configurator!$AS$3+Configurator!$AS$4)*Configurator!$AS$9/Configurator!$AW$9</f>
        <v>#VALUE!</v>
      </c>
      <c r="F74" s="20" t="e">
        <f>'Functional Unit Flair325'!F38*(Configurator!$AW$3+Configurator!$AW$4)/(Configurator!$AS$3+Configurator!$AS$4)*Configurator!$AS$9/Configurator!$AW$9</f>
        <v>#VALUE!</v>
      </c>
      <c r="G74" s="20" t="e">
        <f>'Functional Unit Flair325'!G38*(Configurator!$AW$4)/(Configurator!$AS$4)*Configurator!$AS$9/Configurator!$AW$9</f>
        <v>#VALUE!</v>
      </c>
      <c r="H74" s="20" t="e">
        <f>'Functional Unit Flair325'!H38*1*Configurator!$AS$9/Configurator!$AW$9</f>
        <v>#VALUE!</v>
      </c>
      <c r="I74" s="20" t="e">
        <f>'Functional Unit Flair325'!I38*1*Configurator!$AS$9/Configurator!$AW$9</f>
        <v>#VALUE!</v>
      </c>
      <c r="J74" s="20" t="e">
        <f>'Functional Unit Flair325'!J38*1*Configurator!$AS$9/Configurator!$AW$9</f>
        <v>#VALUE!</v>
      </c>
      <c r="K74" s="20" t="e">
        <f>'Functional Unit Flair325'!K38*1*Configurator!$AS$9/Configurator!$AW$9</f>
        <v>#VALUE!</v>
      </c>
      <c r="L74" s="20" t="e">
        <f>'Functional Unit Flair325'!L38*1*Configurator!$AS$9/Configurator!$AW$9</f>
        <v>#VALUE!</v>
      </c>
      <c r="M74" s="20" t="e">
        <f>'Functional Unit Flair325'!M38*Configurator!$AW$21/Configurator!$AS$21*Configurator!$AS$9/Configurator!$AW$9</f>
        <v>#VALUE!</v>
      </c>
      <c r="N74" s="20" t="e">
        <f>'Functional Unit Flair325'!N38*1*Configurator!$AS$9/Configurator!$AW$9</f>
        <v>#VALUE!</v>
      </c>
      <c r="O74" s="20" t="e">
        <f>'Functional Unit Flair325'!O38*(Configurator!$AW$3)/(Configurator!$AS$3)*Configurator!$AS$9/Configurator!$AW$9</f>
        <v>#VALUE!</v>
      </c>
      <c r="P74" s="20" t="e">
        <f>'Functional Unit Flair325'!P38*(Configurator!$AW$3)/(Configurator!$AS$3)*Configurator!$AS$9/Configurator!$AW$9</f>
        <v>#VALUE!</v>
      </c>
      <c r="Q74" s="20" t="e">
        <f>'Functional Unit Flair325'!Q38*(Configurator!$AW$3)/(Configurator!$AS$3)*Configurator!$AS$9/Configurator!$AW$9</f>
        <v>#VALUE!</v>
      </c>
      <c r="R74" s="20" t="e">
        <f>'Functional Unit Flair325'!R38*(Configurator!$AW$3)/(Configurator!$AS$3)*Configurator!$AS$9/Configurator!$AW$9</f>
        <v>#VALUE!</v>
      </c>
      <c r="S74" s="15" t="e">
        <f t="shared" si="5"/>
        <v>#VALUE!</v>
      </c>
      <c r="T74" s="20" t="s">
        <v>146</v>
      </c>
    </row>
    <row r="75" spans="2:20" ht="15.6" thickTop="1" thickBot="1" x14ac:dyDescent="0.35">
      <c r="B75" s="11" t="s">
        <v>130</v>
      </c>
      <c r="C75" s="16" t="e">
        <f>'Functional Unit Flair325'!C39*(Configurator!$AW$3+Configurator!$AW$4)/(Configurator!$AS$3+Configurator!$AS$4)*Configurator!$AS$9/Configurator!$AW$9</f>
        <v>#VALUE!</v>
      </c>
      <c r="D75" s="16" t="e">
        <f>'Functional Unit Flair325'!D39*(Configurator!$AW$3+Configurator!$AW$4)/(Configurator!$AS$3+Configurator!$AS$4)*Configurator!$AS$9/Configurator!$AW$9</f>
        <v>#VALUE!</v>
      </c>
      <c r="E75" s="16" t="e">
        <f>'Functional Unit Flair325'!E39*(Configurator!$AW$3+Configurator!$AW$4)/(Configurator!$AS$3+Configurator!$AS$4)*Configurator!$AS$9/Configurator!$AW$9</f>
        <v>#VALUE!</v>
      </c>
      <c r="F75" s="16" t="e">
        <f>'Functional Unit Flair325'!F39*(Configurator!$AW$3+Configurator!$AW$4)/(Configurator!$AS$3+Configurator!$AS$4)*Configurator!$AS$9/Configurator!$AW$9</f>
        <v>#VALUE!</v>
      </c>
      <c r="G75" s="16" t="e">
        <f>'Functional Unit Flair325'!G39*(Configurator!$AW$4)/(Configurator!$AS$4)*Configurator!$AS$9/Configurator!$AW$9</f>
        <v>#VALUE!</v>
      </c>
      <c r="H75" s="16" t="e">
        <f>'Functional Unit Flair325'!H39*1*Configurator!$AS$9/Configurator!$AW$9</f>
        <v>#VALUE!</v>
      </c>
      <c r="I75" s="16" t="e">
        <f>'Functional Unit Flair325'!I39*1*Configurator!$AS$9/Configurator!$AW$9</f>
        <v>#VALUE!</v>
      </c>
      <c r="J75" s="16" t="e">
        <f>'Functional Unit Flair325'!J39*1*Configurator!$AS$9/Configurator!$AW$9</f>
        <v>#VALUE!</v>
      </c>
      <c r="K75" s="16" t="e">
        <f>'Functional Unit Flair325'!K39*1*Configurator!$AS$9/Configurator!$AW$9</f>
        <v>#VALUE!</v>
      </c>
      <c r="L75" s="16" t="e">
        <f>'Functional Unit Flair325'!L39*1*Configurator!$AS$9/Configurator!$AW$9</f>
        <v>#VALUE!</v>
      </c>
      <c r="M75" s="16" t="e">
        <f>'Functional Unit Flair325'!M39*Configurator!$AW$21/Configurator!$AS$21*Configurator!$AS$9/Configurator!$AW$9</f>
        <v>#VALUE!</v>
      </c>
      <c r="N75" s="16" t="e">
        <f>'Functional Unit Flair325'!N39*1*Configurator!$AS$9/Configurator!$AW$9</f>
        <v>#VALUE!</v>
      </c>
      <c r="O75" s="16" t="e">
        <f>'Functional Unit Flair325'!O39*(Configurator!$AW$3)/(Configurator!$AS$3)*Configurator!$AS$9/Configurator!$AW$9</f>
        <v>#VALUE!</v>
      </c>
      <c r="P75" s="16" t="e">
        <f>'Functional Unit Flair325'!P39*(Configurator!$AW$3)/(Configurator!$AS$3)*Configurator!$AS$9/Configurator!$AW$9</f>
        <v>#VALUE!</v>
      </c>
      <c r="Q75" s="16" t="e">
        <f>'Functional Unit Flair325'!Q39*(Configurator!$AW$3)/(Configurator!$AS$3)*Configurator!$AS$9/Configurator!$AW$9</f>
        <v>#VALUE!</v>
      </c>
      <c r="R75" s="16" t="e">
        <f>'Functional Unit Flair325'!R39*(Configurator!$AW$3)/(Configurator!$AS$3)*Configurator!$AS$9/Configurator!$AW$9</f>
        <v>#VALUE!</v>
      </c>
      <c r="S75" s="15" t="e">
        <f t="shared" si="5"/>
        <v>#VALUE!</v>
      </c>
      <c r="T75" s="16" t="s">
        <v>146</v>
      </c>
    </row>
    <row r="76" spans="2:20" ht="15.6" thickTop="1" thickBot="1" x14ac:dyDescent="0.35">
      <c r="B76" s="11" t="s">
        <v>131</v>
      </c>
      <c r="C76" s="20" t="e">
        <f>'Functional Unit Flair325'!C40*(Configurator!$AW$3+Configurator!$AW$4)/(Configurator!$AS$3+Configurator!$AS$4)*Configurator!$AS$9/Configurator!$AW$9</f>
        <v>#VALUE!</v>
      </c>
      <c r="D76" s="20" t="e">
        <f>'Functional Unit Flair325'!D40*(Configurator!$AW$3+Configurator!$AW$4)/(Configurator!$AS$3+Configurator!$AS$4)*Configurator!$AS$9/Configurator!$AW$9</f>
        <v>#VALUE!</v>
      </c>
      <c r="E76" s="20" t="e">
        <f>'Functional Unit Flair325'!E40*(Configurator!$AW$3+Configurator!$AW$4)/(Configurator!$AS$3+Configurator!$AS$4)*Configurator!$AS$9/Configurator!$AW$9</f>
        <v>#VALUE!</v>
      </c>
      <c r="F76" s="20" t="e">
        <f>'Functional Unit Flair325'!F40*(Configurator!$AW$3+Configurator!$AW$4)/(Configurator!$AS$3+Configurator!$AS$4)*Configurator!$AS$9/Configurator!$AW$9</f>
        <v>#VALUE!</v>
      </c>
      <c r="G76" s="20" t="e">
        <f>'Functional Unit Flair325'!G40*(Configurator!$AW$4)/(Configurator!$AS$4)*Configurator!$AS$9/Configurator!$AW$9</f>
        <v>#VALUE!</v>
      </c>
      <c r="H76" s="20" t="e">
        <f>'Functional Unit Flair325'!H40*1*Configurator!$AS$9/Configurator!$AW$9</f>
        <v>#VALUE!</v>
      </c>
      <c r="I76" s="20" t="e">
        <f>'Functional Unit Flair325'!I40*1*Configurator!$AS$9/Configurator!$AW$9</f>
        <v>#VALUE!</v>
      </c>
      <c r="J76" s="33" t="e">
        <f>'Functional Unit Flair325'!J40*1*Configurator!$AS$9/Configurator!$AW$9</f>
        <v>#VALUE!</v>
      </c>
      <c r="K76" s="20" t="e">
        <f>'Functional Unit Flair325'!K40*1*Configurator!$AS$9/Configurator!$AW$9</f>
        <v>#VALUE!</v>
      </c>
      <c r="L76" s="20" t="e">
        <f>'Functional Unit Flair325'!L40*1*Configurator!$AS$9/Configurator!$AW$9</f>
        <v>#VALUE!</v>
      </c>
      <c r="M76" s="20" t="e">
        <f>'Functional Unit Flair325'!M40*Configurator!$AW$21/Configurator!$AS$21*Configurator!$AS$9/Configurator!$AW$9</f>
        <v>#VALUE!</v>
      </c>
      <c r="N76" s="20" t="e">
        <f>'Functional Unit Flair325'!N40*1*Configurator!$AS$9/Configurator!$AW$9</f>
        <v>#VALUE!</v>
      </c>
      <c r="O76" s="20" t="e">
        <f>'Functional Unit Flair325'!O40*(Configurator!$AW$3)/(Configurator!$AS$3)*Configurator!$AS$9/Configurator!$AW$9</f>
        <v>#VALUE!</v>
      </c>
      <c r="P76" s="20" t="e">
        <f>'Functional Unit Flair325'!P40*(Configurator!$AW$3)/(Configurator!$AS$3)*Configurator!$AS$9/Configurator!$AW$9</f>
        <v>#VALUE!</v>
      </c>
      <c r="Q76" s="20" t="e">
        <f>'Functional Unit Flair325'!Q40*(Configurator!$AW$3)/(Configurator!$AS$3)*Configurator!$AS$9/Configurator!$AW$9</f>
        <v>#VALUE!</v>
      </c>
      <c r="R76" s="20" t="e">
        <f>'Functional Unit Flair325'!R40*(Configurator!$AW$3)/(Configurator!$AS$3)*Configurator!$AS$9/Configurator!$AW$9</f>
        <v>#VALUE!</v>
      </c>
      <c r="S76" s="15" t="e">
        <f t="shared" si="5"/>
        <v>#VALUE!</v>
      </c>
      <c r="T76" s="20" t="s">
        <v>146</v>
      </c>
    </row>
    <row r="77" spans="2:20" ht="15.6" thickTop="1" thickBot="1" x14ac:dyDescent="0.35">
      <c r="B77" s="11" t="s">
        <v>132</v>
      </c>
      <c r="C77" s="16" t="e">
        <f>'Functional Unit Flair325'!C41*(Configurator!$AW$3+Configurator!$AW$4)/(Configurator!$AS$3+Configurator!$AS$4)*Configurator!$AS$9/Configurator!$AW$9</f>
        <v>#VALUE!</v>
      </c>
      <c r="D77" s="16" t="e">
        <f>'Functional Unit Flair325'!D41*(Configurator!$AW$3+Configurator!$AW$4)/(Configurator!$AS$3+Configurator!$AS$4)*Configurator!$AS$9/Configurator!$AW$9</f>
        <v>#VALUE!</v>
      </c>
      <c r="E77" s="16" t="e">
        <f>'Functional Unit Flair325'!E41*(Configurator!$AW$3+Configurator!$AW$4)/(Configurator!$AS$3+Configurator!$AS$4)*Configurator!$AS$9/Configurator!$AW$9</f>
        <v>#VALUE!</v>
      </c>
      <c r="F77" s="16" t="e">
        <f>'Functional Unit Flair325'!F41*(Configurator!$AW$3+Configurator!$AW$4)/(Configurator!$AS$3+Configurator!$AS$4)*Configurator!$AS$9/Configurator!$AW$9</f>
        <v>#VALUE!</v>
      </c>
      <c r="G77" s="16" t="e">
        <f>'Functional Unit Flair325'!G41*(Configurator!$AW$4)/(Configurator!$AS$4)*Configurator!$AS$9/Configurator!$AW$9</f>
        <v>#VALUE!</v>
      </c>
      <c r="H77" s="16" t="e">
        <f>'Functional Unit Flair325'!H41*1*Configurator!$AS$9/Configurator!$AW$9</f>
        <v>#VALUE!</v>
      </c>
      <c r="I77" s="16" t="e">
        <f>'Functional Unit Flair325'!I41*1*Configurator!$AS$9/Configurator!$AW$9</f>
        <v>#VALUE!</v>
      </c>
      <c r="J77" s="16" t="e">
        <f>'Functional Unit Flair325'!J41*1*Configurator!$AS$9/Configurator!$AW$9</f>
        <v>#VALUE!</v>
      </c>
      <c r="K77" s="16" t="e">
        <f>'Functional Unit Flair325'!K41*1*Configurator!$AS$9/Configurator!$AW$9</f>
        <v>#VALUE!</v>
      </c>
      <c r="L77" s="16" t="e">
        <f>'Functional Unit Flair325'!L41*1*Configurator!$AS$9/Configurator!$AW$9</f>
        <v>#VALUE!</v>
      </c>
      <c r="M77" s="16" t="e">
        <f>'Functional Unit Flair325'!M41*Configurator!$AW$21/Configurator!$AS$21*Configurator!$AS$9/Configurator!$AW$9</f>
        <v>#VALUE!</v>
      </c>
      <c r="N77" s="16" t="e">
        <f>'Functional Unit Flair325'!N41*1*Configurator!$AS$9/Configurator!$AW$9</f>
        <v>#VALUE!</v>
      </c>
      <c r="O77" s="16" t="e">
        <f>'Functional Unit Flair325'!O41*(Configurator!$AW$3)/(Configurator!$AS$3)*Configurator!$AS$9/Configurator!$AW$9</f>
        <v>#VALUE!</v>
      </c>
      <c r="P77" s="16" t="e">
        <f>'Functional Unit Flair325'!P41*(Configurator!$AW$3)/(Configurator!$AS$3)*Configurator!$AS$9/Configurator!$AW$9</f>
        <v>#VALUE!</v>
      </c>
      <c r="Q77" s="16" t="e">
        <f>'Functional Unit Flair325'!Q41*(Configurator!$AW$3)/(Configurator!$AS$3)*Configurator!$AS$9/Configurator!$AW$9</f>
        <v>#VALUE!</v>
      </c>
      <c r="R77" s="16" t="e">
        <f>'Functional Unit Flair325'!R41*(Configurator!$AW$3)/(Configurator!$AS$3)*Configurator!$AS$9/Configurator!$AW$9</f>
        <v>#VALUE!</v>
      </c>
      <c r="S77" s="15" t="e">
        <f t="shared" si="5"/>
        <v>#VALUE!</v>
      </c>
      <c r="T77" s="16" t="s">
        <v>146</v>
      </c>
    </row>
    <row r="78" spans="2:20" ht="15.6" thickTop="1" thickBot="1" x14ac:dyDescent="0.35">
      <c r="B78" s="11" t="s">
        <v>133</v>
      </c>
      <c r="C78" s="20" t="e">
        <f>'Functional Unit Flair325'!C42*(Configurator!$AW$3+Configurator!$AW$4)/(Configurator!$AS$3+Configurator!$AS$4)*Configurator!$AS$9/Configurator!$AW$9</f>
        <v>#VALUE!</v>
      </c>
      <c r="D78" s="20" t="e">
        <f>'Functional Unit Flair325'!D42*(Configurator!$AW$3+Configurator!$AW$4)/(Configurator!$AS$3+Configurator!$AS$4)*Configurator!$AS$9/Configurator!$AW$9</f>
        <v>#VALUE!</v>
      </c>
      <c r="E78" s="20" t="e">
        <f>'Functional Unit Flair325'!E42*(Configurator!$AW$3+Configurator!$AW$4)/(Configurator!$AS$3+Configurator!$AS$4)*Configurator!$AS$9/Configurator!$AW$9</f>
        <v>#VALUE!</v>
      </c>
      <c r="F78" s="20" t="e">
        <f>'Functional Unit Flair325'!F42*(Configurator!$AW$3+Configurator!$AW$4)/(Configurator!$AS$3+Configurator!$AS$4)*Configurator!$AS$9/Configurator!$AW$9</f>
        <v>#VALUE!</v>
      </c>
      <c r="G78" s="20" t="e">
        <f>'Functional Unit Flair325'!G42*(Configurator!$AW$4)/(Configurator!$AS$4)*Configurator!$AS$9/Configurator!$AW$9</f>
        <v>#VALUE!</v>
      </c>
      <c r="H78" s="20" t="e">
        <f>'Functional Unit Flair325'!H42*1*Configurator!$AS$9/Configurator!$AW$9</f>
        <v>#VALUE!</v>
      </c>
      <c r="I78" s="20" t="e">
        <f>'Functional Unit Flair325'!I42*1*Configurator!$AS$9/Configurator!$AW$9</f>
        <v>#VALUE!</v>
      </c>
      <c r="J78" s="20" t="e">
        <f>'Functional Unit Flair325'!J42*1*Configurator!$AS$9/Configurator!$AW$9</f>
        <v>#VALUE!</v>
      </c>
      <c r="K78" s="20" t="e">
        <f>'Functional Unit Flair325'!K42*1*Configurator!$AS$9/Configurator!$AW$9</f>
        <v>#VALUE!</v>
      </c>
      <c r="L78" s="20" t="e">
        <f>'Functional Unit Flair325'!L42*1*Configurator!$AS$9/Configurator!$AW$9</f>
        <v>#VALUE!</v>
      </c>
      <c r="M78" s="20" t="e">
        <f>'Functional Unit Flair325'!M42*Configurator!$AW$21/Configurator!$AS$21*Configurator!$AS$9/Configurator!$AW$9</f>
        <v>#VALUE!</v>
      </c>
      <c r="N78" s="20" t="e">
        <f>'Functional Unit Flair325'!N42*1*Configurator!$AS$9/Configurator!$AW$9</f>
        <v>#VALUE!</v>
      </c>
      <c r="O78" s="20" t="e">
        <f>'Functional Unit Flair325'!O42*(Configurator!$AW$3)/(Configurator!$AS$3)*Configurator!$AS$9/Configurator!$AW$9</f>
        <v>#VALUE!</v>
      </c>
      <c r="P78" s="20" t="e">
        <f>'Functional Unit Flair325'!P42*(Configurator!$AW$3)/(Configurator!$AS$3)*Configurator!$AS$9/Configurator!$AW$9</f>
        <v>#VALUE!</v>
      </c>
      <c r="Q78" s="20" t="e">
        <f>'Functional Unit Flair325'!Q42*(Configurator!$AW$3)/(Configurator!$AS$3)*Configurator!$AS$9/Configurator!$AW$9</f>
        <v>#VALUE!</v>
      </c>
      <c r="R78" s="33" t="e">
        <f>'Functional Unit Flair325'!R42*(Configurator!$AW$3)/(Configurator!$AS$3)*Configurator!$AS$9/Configurator!$AW$9</f>
        <v>#VALUE!</v>
      </c>
      <c r="S78" s="15" t="e">
        <f t="shared" si="5"/>
        <v>#VALUE!</v>
      </c>
      <c r="T78" s="20" t="s">
        <v>146</v>
      </c>
    </row>
    <row r="79" spans="2:20" ht="15.6" thickTop="1" thickBot="1" x14ac:dyDescent="0.35">
      <c r="B79" s="11" t="s">
        <v>134</v>
      </c>
      <c r="C79" s="16" t="e">
        <f>'Functional Unit Flair325'!C43*(Configurator!$AW$3+Configurator!$AW$4)/(Configurator!$AS$3+Configurator!$AS$4)*Configurator!$AS$9/Configurator!$AW$9</f>
        <v>#VALUE!</v>
      </c>
      <c r="D79" s="16" t="e">
        <f>'Functional Unit Flair325'!D43*(Configurator!$AW$3+Configurator!$AW$4)/(Configurator!$AS$3+Configurator!$AS$4)*Configurator!$AS$9/Configurator!$AW$9</f>
        <v>#VALUE!</v>
      </c>
      <c r="E79" s="16" t="e">
        <f>'Functional Unit Flair325'!E43*(Configurator!$AW$3+Configurator!$AW$4)/(Configurator!$AS$3+Configurator!$AS$4)*Configurator!$AS$9/Configurator!$AW$9</f>
        <v>#VALUE!</v>
      </c>
      <c r="F79" s="16" t="e">
        <f>'Functional Unit Flair325'!F43*(Configurator!$AW$3+Configurator!$AW$4)/(Configurator!$AS$3+Configurator!$AS$4)*Configurator!$AS$9/Configurator!$AW$9</f>
        <v>#VALUE!</v>
      </c>
      <c r="G79" s="16" t="e">
        <f>'Functional Unit Flair325'!G43*(Configurator!$AW$4)/(Configurator!$AS$4)*Configurator!$AS$9/Configurator!$AW$9</f>
        <v>#VALUE!</v>
      </c>
      <c r="H79" s="16" t="e">
        <f>'Functional Unit Flair325'!H43*1*Configurator!$AS$9/Configurator!$AW$9</f>
        <v>#VALUE!</v>
      </c>
      <c r="I79" s="16" t="e">
        <f>'Functional Unit Flair325'!I43*1*Configurator!$AS$9/Configurator!$AW$9</f>
        <v>#VALUE!</v>
      </c>
      <c r="J79" s="16" t="e">
        <f>'Functional Unit Flair325'!J43*1*Configurator!$AS$9/Configurator!$AW$9</f>
        <v>#VALUE!</v>
      </c>
      <c r="K79" s="16" t="e">
        <f>'Functional Unit Flair325'!K43*1*Configurator!$AS$9/Configurator!$AW$9</f>
        <v>#VALUE!</v>
      </c>
      <c r="L79" s="16" t="e">
        <f>'Functional Unit Flair325'!L43*1*Configurator!$AS$9/Configurator!$AW$9</f>
        <v>#VALUE!</v>
      </c>
      <c r="M79" s="16" t="e">
        <f>'Functional Unit Flair325'!M43*Configurator!$AW$21/Configurator!$AS$21*Configurator!$AS$9/Configurator!$AW$9</f>
        <v>#VALUE!</v>
      </c>
      <c r="N79" s="16" t="e">
        <f>'Functional Unit Flair325'!N43*1*Configurator!$AS$9/Configurator!$AW$9</f>
        <v>#VALUE!</v>
      </c>
      <c r="O79" s="16" t="e">
        <f>'Functional Unit Flair325'!O43*(Configurator!$AW$3)/(Configurator!$AS$3)*Configurator!$AS$9/Configurator!$AW$9</f>
        <v>#VALUE!</v>
      </c>
      <c r="P79" s="16" t="e">
        <f>'Functional Unit Flair325'!P43*(Configurator!$AW$3)/(Configurator!$AS$3)*Configurator!$AS$9/Configurator!$AW$9</f>
        <v>#VALUE!</v>
      </c>
      <c r="Q79" s="16" t="e">
        <f>'Functional Unit Flair325'!Q43*(Configurator!$AW$3)/(Configurator!$AS$3)*Configurator!$AS$9/Configurator!$AW$9</f>
        <v>#VALUE!</v>
      </c>
      <c r="R79" s="16" t="e">
        <f>'Functional Unit Flair325'!R43*(Configurator!$AW$3)/(Configurator!$AS$3)*Configurator!$AS$9/Configurator!$AW$9</f>
        <v>#VALUE!</v>
      </c>
      <c r="S79" s="15" t="e">
        <f t="shared" si="5"/>
        <v>#VALUE!</v>
      </c>
      <c r="T79" s="16" t="s">
        <v>146</v>
      </c>
    </row>
    <row r="80" spans="2:20" ht="15.6" thickTop="1" thickBot="1" x14ac:dyDescent="0.35">
      <c r="B80" s="11" t="s">
        <v>135</v>
      </c>
      <c r="C80" s="20" t="e">
        <f>'Functional Unit Flair325'!C44*(Configurator!$AW$3+Configurator!$AW$4)/(Configurator!$AS$3+Configurator!$AS$4)*Configurator!$AS$9/Configurator!$AW$9</f>
        <v>#VALUE!</v>
      </c>
      <c r="D80" s="20" t="e">
        <f>'Functional Unit Flair325'!D44*(Configurator!$AW$3+Configurator!$AW$4)/(Configurator!$AS$3+Configurator!$AS$4)*Configurator!$AS$9/Configurator!$AW$9</f>
        <v>#VALUE!</v>
      </c>
      <c r="E80" s="20" t="e">
        <f>'Functional Unit Flair325'!E44*(Configurator!$AW$3+Configurator!$AW$4)/(Configurator!$AS$3+Configurator!$AS$4)*Configurator!$AS$9/Configurator!$AW$9</f>
        <v>#VALUE!</v>
      </c>
      <c r="F80" s="20" t="e">
        <f>'Functional Unit Flair325'!F44*(Configurator!$AW$3+Configurator!$AW$4)/(Configurator!$AS$3+Configurator!$AS$4)*Configurator!$AS$9/Configurator!$AW$9</f>
        <v>#VALUE!</v>
      </c>
      <c r="G80" s="20" t="e">
        <f>'Functional Unit Flair325'!G44*(Configurator!$AW$4)/(Configurator!$AS$4)*Configurator!$AS$9/Configurator!$AW$9</f>
        <v>#VALUE!</v>
      </c>
      <c r="H80" s="20" t="e">
        <f>'Functional Unit Flair325'!H44*1*Configurator!$AS$9/Configurator!$AW$9</f>
        <v>#VALUE!</v>
      </c>
      <c r="I80" s="20" t="e">
        <f>'Functional Unit Flair325'!I44*1*Configurator!$AS$9/Configurator!$AW$9</f>
        <v>#VALUE!</v>
      </c>
      <c r="J80" s="20" t="e">
        <f>'Functional Unit Flair325'!J44*1*Configurator!$AS$9/Configurator!$AW$9</f>
        <v>#VALUE!</v>
      </c>
      <c r="K80" s="20" t="e">
        <f>'Functional Unit Flair325'!K44*1*Configurator!$AS$9/Configurator!$AW$9</f>
        <v>#VALUE!</v>
      </c>
      <c r="L80" s="20" t="e">
        <f>'Functional Unit Flair325'!L44*1*Configurator!$AS$9/Configurator!$AW$9</f>
        <v>#VALUE!</v>
      </c>
      <c r="M80" s="20" t="e">
        <f>'Functional Unit Flair325'!M44*Configurator!$AW$21/Configurator!$AS$21*Configurator!$AS$9/Configurator!$AW$9</f>
        <v>#VALUE!</v>
      </c>
      <c r="N80" s="20" t="e">
        <f>'Functional Unit Flair325'!N44*1*Configurator!$AS$9/Configurator!$AW$9</f>
        <v>#VALUE!</v>
      </c>
      <c r="O80" s="20" t="e">
        <f>'Functional Unit Flair325'!O44*(Configurator!$AW$3)/(Configurator!$AS$3)*Configurator!$AS$9/Configurator!$AW$9</f>
        <v>#VALUE!</v>
      </c>
      <c r="P80" s="20" t="e">
        <f>'Functional Unit Flair325'!P44*(Configurator!$AW$3)/(Configurator!$AS$3)*Configurator!$AS$9/Configurator!$AW$9</f>
        <v>#VALUE!</v>
      </c>
      <c r="Q80" s="20" t="e">
        <f>'Functional Unit Flair325'!Q44*(Configurator!$AW$3)/(Configurator!$AS$3)*Configurator!$AS$9/Configurator!$AW$9</f>
        <v>#VALUE!</v>
      </c>
      <c r="R80" s="20" t="e">
        <f>'Functional Unit Flair325'!R44*(Configurator!$AW$3)/(Configurator!$AS$3)*Configurator!$AS$9/Configurator!$AW$9</f>
        <v>#VALUE!</v>
      </c>
      <c r="S80" s="15" t="e">
        <f t="shared" si="5"/>
        <v>#VALUE!</v>
      </c>
      <c r="T80" s="20" t="s">
        <v>146</v>
      </c>
    </row>
    <row r="81" spans="2:20" ht="15.6" thickTop="1" thickBot="1" x14ac:dyDescent="0.35">
      <c r="B81" s="3" t="s">
        <v>136</v>
      </c>
      <c r="C81" s="16" t="e">
        <f>'Functional Unit Flair325'!C45*(Configurator!$AW$3+Configurator!$AW$4)/(Configurator!$AS$3+Configurator!$AS$4)*Configurator!$AS$9/Configurator!$AW$9</f>
        <v>#VALUE!</v>
      </c>
      <c r="D81" s="16" t="e">
        <f>'Functional Unit Flair325'!D45*(Configurator!$AW$3+Configurator!$AW$4)/(Configurator!$AS$3+Configurator!$AS$4)*Configurator!$AS$9/Configurator!$AW$9</f>
        <v>#VALUE!</v>
      </c>
      <c r="E81" s="16" t="e">
        <f>'Functional Unit Flair325'!E45*(Configurator!$AW$3+Configurator!$AW$4)/(Configurator!$AS$3+Configurator!$AS$4)*Configurator!$AS$9/Configurator!$AW$9</f>
        <v>#VALUE!</v>
      </c>
      <c r="F81" s="16" t="e">
        <f>'Functional Unit Flair325'!F45*(Configurator!$AW$3+Configurator!$AW$4)/(Configurator!$AS$3+Configurator!$AS$4)*Configurator!$AS$9/Configurator!$AW$9</f>
        <v>#VALUE!</v>
      </c>
      <c r="G81" s="16" t="e">
        <f>'Functional Unit Flair325'!G45*(Configurator!$AW$4)/(Configurator!$AS$4)*Configurator!$AS$9/Configurator!$AW$9</f>
        <v>#VALUE!</v>
      </c>
      <c r="H81" s="16" t="e">
        <f>'Functional Unit Flair325'!H45*1*Configurator!$AS$9/Configurator!$AW$9</f>
        <v>#VALUE!</v>
      </c>
      <c r="I81" s="16" t="e">
        <f>'Functional Unit Flair325'!I45*1*Configurator!$AS$9/Configurator!$AW$9</f>
        <v>#VALUE!</v>
      </c>
      <c r="J81" s="16" t="e">
        <f>'Functional Unit Flair325'!J45*1*Configurator!$AS$9/Configurator!$AW$9</f>
        <v>#VALUE!</v>
      </c>
      <c r="K81" s="16" t="e">
        <f>'Functional Unit Flair325'!K45*1*Configurator!$AS$9/Configurator!$AW$9</f>
        <v>#VALUE!</v>
      </c>
      <c r="L81" s="16" t="e">
        <f>'Functional Unit Flair325'!L45*1*Configurator!$AS$9/Configurator!$AW$9</f>
        <v>#VALUE!</v>
      </c>
      <c r="M81" s="16" t="e">
        <f>'Functional Unit Flair325'!M45*Configurator!$AW$21/Configurator!$AS$21*Configurator!$AS$9/Configurator!$AW$9</f>
        <v>#VALUE!</v>
      </c>
      <c r="N81" s="16" t="e">
        <f>'Functional Unit Flair325'!N45*1*Configurator!$AS$9/Configurator!$AW$9</f>
        <v>#VALUE!</v>
      </c>
      <c r="O81" s="16" t="e">
        <f>'Functional Unit Flair325'!O45*(Configurator!$AW$3)/(Configurator!$AS$3)*Configurator!$AS$9/Configurator!$AW$9</f>
        <v>#VALUE!</v>
      </c>
      <c r="P81" s="16" t="e">
        <f>'Functional Unit Flair325'!P45*(Configurator!$AW$3)/(Configurator!$AS$3)*Configurator!$AS$9/Configurator!$AW$9</f>
        <v>#VALUE!</v>
      </c>
      <c r="Q81" s="16" t="e">
        <f>'Functional Unit Flair325'!Q45*(Configurator!$AW$3)/(Configurator!$AS$3)*Configurator!$AS$9/Configurator!$AW$9</f>
        <v>#VALUE!</v>
      </c>
      <c r="R81" s="16" t="e">
        <f>'Functional Unit Flair325'!R45*(Configurator!$AW$3)/(Configurator!$AS$3)*Configurator!$AS$9/Configurator!$AW$9</f>
        <v>#VALUE!</v>
      </c>
      <c r="S81" s="15" t="e">
        <f t="shared" si="5"/>
        <v>#VALUE!</v>
      </c>
      <c r="T81" s="16" t="s">
        <v>146</v>
      </c>
    </row>
    <row r="82" spans="2:20" ht="15.6" thickTop="1" thickBot="1" x14ac:dyDescent="0.35">
      <c r="B82" s="3" t="s">
        <v>137</v>
      </c>
      <c r="C82" s="20" t="e">
        <f>'Functional Unit Flair325'!C46*(Configurator!$AW$3+Configurator!$AW$4)/(Configurator!$AS$3+Configurator!$AS$4)*Configurator!$AS$9/Configurator!$AW$9</f>
        <v>#VALUE!</v>
      </c>
      <c r="D82" s="20" t="e">
        <f>'Functional Unit Flair325'!D46*(Configurator!$AW$3+Configurator!$AW$4)/(Configurator!$AS$3+Configurator!$AS$4)*Configurator!$AS$9/Configurator!$AW$9</f>
        <v>#VALUE!</v>
      </c>
      <c r="E82" s="20" t="e">
        <f>'Functional Unit Flair325'!E46*(Configurator!$AW$3+Configurator!$AW$4)/(Configurator!$AS$3+Configurator!$AS$4)*Configurator!$AS$9/Configurator!$AW$9</f>
        <v>#VALUE!</v>
      </c>
      <c r="F82" s="20" t="e">
        <f>'Functional Unit Flair325'!F46*(Configurator!$AW$3+Configurator!$AW$4)/(Configurator!$AS$3+Configurator!$AS$4)*Configurator!$AS$9/Configurator!$AW$9</f>
        <v>#VALUE!</v>
      </c>
      <c r="G82" s="20" t="e">
        <f>'Functional Unit Flair325'!G46*(Configurator!$AW$4)/(Configurator!$AS$4)*Configurator!$AS$9/Configurator!$AW$9</f>
        <v>#VALUE!</v>
      </c>
      <c r="H82" s="20" t="e">
        <f>'Functional Unit Flair325'!H46*1*Configurator!$AS$9/Configurator!$AW$9</f>
        <v>#VALUE!</v>
      </c>
      <c r="I82" s="20" t="e">
        <f>'Functional Unit Flair325'!I46*1*Configurator!$AS$9/Configurator!$AW$9</f>
        <v>#VALUE!</v>
      </c>
      <c r="J82" s="20" t="e">
        <f>'Functional Unit Flair325'!J46*1*Configurator!$AS$9/Configurator!$AW$9</f>
        <v>#VALUE!</v>
      </c>
      <c r="K82" s="20" t="e">
        <f>'Functional Unit Flair325'!K46*1*Configurator!$AS$9/Configurator!$AW$9</f>
        <v>#VALUE!</v>
      </c>
      <c r="L82" s="20" t="e">
        <f>'Functional Unit Flair325'!L46*1*Configurator!$AS$9/Configurator!$AW$9</f>
        <v>#VALUE!</v>
      </c>
      <c r="M82" s="20" t="e">
        <f>'Functional Unit Flair325'!M46*Configurator!$AW$21/Configurator!$AS$21*Configurator!$AS$9/Configurator!$AW$9</f>
        <v>#VALUE!</v>
      </c>
      <c r="N82" s="20" t="e">
        <f>'Functional Unit Flair325'!N46*1*Configurator!$AS$9/Configurator!$AW$9</f>
        <v>#VALUE!</v>
      </c>
      <c r="O82" s="20" t="e">
        <f>'Functional Unit Flair325'!O46*(Configurator!$AW$3)/(Configurator!$AS$3)*Configurator!$AS$9/Configurator!$AW$9</f>
        <v>#VALUE!</v>
      </c>
      <c r="P82" s="20" t="e">
        <f>'Functional Unit Flair325'!P46*(Configurator!$AW$3)/(Configurator!$AS$3)*Configurator!$AS$9/Configurator!$AW$9</f>
        <v>#VALUE!</v>
      </c>
      <c r="Q82" s="20" t="e">
        <f>'Functional Unit Flair325'!Q46*(Configurator!$AW$3)/(Configurator!$AS$3)*Configurator!$AS$9/Configurator!$AW$9</f>
        <v>#VALUE!</v>
      </c>
      <c r="R82" s="20" t="e">
        <f>'Functional Unit Flair325'!R46*(Configurator!$AW$3)/(Configurator!$AS$3)*Configurator!$AS$9/Configurator!$AW$9</f>
        <v>#VALUE!</v>
      </c>
      <c r="S82" s="15" t="e">
        <f t="shared" si="5"/>
        <v>#VALUE!</v>
      </c>
      <c r="T82" s="20" t="s">
        <v>146</v>
      </c>
    </row>
    <row r="83" spans="2:20" ht="15.6" thickTop="1" thickBot="1" x14ac:dyDescent="0.35">
      <c r="B83" s="3" t="s">
        <v>138</v>
      </c>
      <c r="C83" s="16" t="e">
        <f>'Functional Unit Flair325'!C47*(Configurator!$AW$3+Configurator!$AW$4)/(Configurator!$AS$3+Configurator!$AS$4)*Configurator!$AS$9/Configurator!$AW$9</f>
        <v>#VALUE!</v>
      </c>
      <c r="D83" s="16" t="e">
        <f>'Functional Unit Flair325'!D47*(Configurator!$AW$3+Configurator!$AW$4)/(Configurator!$AS$3+Configurator!$AS$4)*Configurator!$AS$9/Configurator!$AW$9</f>
        <v>#VALUE!</v>
      </c>
      <c r="E83" s="16" t="e">
        <f>'Functional Unit Flair325'!E47*(Configurator!$AW$3+Configurator!$AW$4)/(Configurator!$AS$3+Configurator!$AS$4)*Configurator!$AS$9/Configurator!$AW$9</f>
        <v>#VALUE!</v>
      </c>
      <c r="F83" s="16" t="e">
        <f>'Functional Unit Flair325'!F47*(Configurator!$AW$3+Configurator!$AW$4)/(Configurator!$AS$3+Configurator!$AS$4)*Configurator!$AS$9/Configurator!$AW$9</f>
        <v>#VALUE!</v>
      </c>
      <c r="G83" s="16" t="e">
        <f>'Functional Unit Flair325'!G47*(Configurator!$AW$4)/(Configurator!$AS$4)*Configurator!$AS$9/Configurator!$AW$9</f>
        <v>#VALUE!</v>
      </c>
      <c r="H83" s="16" t="e">
        <f>'Functional Unit Flair325'!H47*1*Configurator!$AS$9/Configurator!$AW$9</f>
        <v>#VALUE!</v>
      </c>
      <c r="I83" s="16" t="e">
        <f>'Functional Unit Flair325'!I47*1*Configurator!$AS$9/Configurator!$AW$9</f>
        <v>#VALUE!</v>
      </c>
      <c r="J83" s="16" t="e">
        <f>'Functional Unit Flair325'!J47*1*Configurator!$AS$9/Configurator!$AW$9</f>
        <v>#VALUE!</v>
      </c>
      <c r="K83" s="16" t="e">
        <f>'Functional Unit Flair325'!K47*1*Configurator!$AS$9/Configurator!$AW$9</f>
        <v>#VALUE!</v>
      </c>
      <c r="L83" s="16" t="e">
        <f>'Functional Unit Flair325'!L47*1*Configurator!$AS$9/Configurator!$AW$9</f>
        <v>#VALUE!</v>
      </c>
      <c r="M83" s="16" t="e">
        <f>'Functional Unit Flair325'!M47*Configurator!$AW$21/Configurator!$AS$21*Configurator!$AS$9/Configurator!$AW$9</f>
        <v>#VALUE!</v>
      </c>
      <c r="N83" s="16" t="e">
        <f>'Functional Unit Flair325'!N47*1*Configurator!$AS$9/Configurator!$AW$9</f>
        <v>#VALUE!</v>
      </c>
      <c r="O83" s="16" t="e">
        <f>'Functional Unit Flair325'!O47*(Configurator!$AW$3)/(Configurator!$AS$3)*Configurator!$AS$9/Configurator!$AW$9</f>
        <v>#VALUE!</v>
      </c>
      <c r="P83" s="16" t="e">
        <f>'Functional Unit Flair325'!P47*(Configurator!$AW$3)/(Configurator!$AS$3)*Configurator!$AS$9/Configurator!$AW$9</f>
        <v>#VALUE!</v>
      </c>
      <c r="Q83" s="16" t="e">
        <f>'Functional Unit Flair325'!Q47*(Configurator!$AW$3)/(Configurator!$AS$3)*Configurator!$AS$9/Configurator!$AW$9</f>
        <v>#VALUE!</v>
      </c>
      <c r="R83" s="16" t="e">
        <f>'Functional Unit Flair325'!R47*(Configurator!$AW$3)/(Configurator!$AS$3)*Configurator!$AS$9/Configurator!$AW$9</f>
        <v>#VALUE!</v>
      </c>
      <c r="S83" s="15" t="e">
        <f t="shared" si="5"/>
        <v>#VALUE!</v>
      </c>
      <c r="T83" s="16" t="s">
        <v>146</v>
      </c>
    </row>
    <row r="84" spans="2:20" ht="15.6" thickTop="1" thickBot="1" x14ac:dyDescent="0.35">
      <c r="B84" s="3" t="s">
        <v>139</v>
      </c>
      <c r="C84" s="20" t="e">
        <f>'Functional Unit Flair325'!C48*(Configurator!$AW$3+Configurator!$AW$4)/(Configurator!$AS$3+Configurator!$AS$4)*Configurator!$AS$9/Configurator!$AW$9</f>
        <v>#VALUE!</v>
      </c>
      <c r="D84" s="20" t="e">
        <f>'Functional Unit Flair325'!D48*(Configurator!$AW$3+Configurator!$AW$4)/(Configurator!$AS$3+Configurator!$AS$4)*Configurator!$AS$9/Configurator!$AW$9</f>
        <v>#VALUE!</v>
      </c>
      <c r="E84" s="20" t="e">
        <f>'Functional Unit Flair325'!E48*(Configurator!$AW$3+Configurator!$AW$4)/(Configurator!$AS$3+Configurator!$AS$4)*Configurator!$AS$9/Configurator!$AW$9</f>
        <v>#VALUE!</v>
      </c>
      <c r="F84" s="20" t="e">
        <f>'Functional Unit Flair325'!F48*(Configurator!$AW$3+Configurator!$AW$4)/(Configurator!$AS$3+Configurator!$AS$4)*Configurator!$AS$9/Configurator!$AW$9</f>
        <v>#VALUE!</v>
      </c>
      <c r="G84" s="20" t="e">
        <f>'Functional Unit Flair325'!G48*(Configurator!$AW$4)/(Configurator!$AS$4)*Configurator!$AS$9/Configurator!$AW$9</f>
        <v>#VALUE!</v>
      </c>
      <c r="H84" s="20" t="e">
        <f>'Functional Unit Flair325'!H48*1*Configurator!$AS$9/Configurator!$AW$9</f>
        <v>#VALUE!</v>
      </c>
      <c r="I84" s="20" t="e">
        <f>'Functional Unit Flair325'!I48*1*Configurator!$AS$9/Configurator!$AW$9</f>
        <v>#VALUE!</v>
      </c>
      <c r="J84" s="20" t="e">
        <f>'Functional Unit Flair325'!J48*1*Configurator!$AS$9/Configurator!$AW$9</f>
        <v>#VALUE!</v>
      </c>
      <c r="K84" s="20" t="e">
        <f>'Functional Unit Flair325'!K48*1*Configurator!$AS$9/Configurator!$AW$9</f>
        <v>#VALUE!</v>
      </c>
      <c r="L84" s="20" t="e">
        <f>'Functional Unit Flair325'!L48*1*Configurator!$AS$9/Configurator!$AW$9</f>
        <v>#VALUE!</v>
      </c>
      <c r="M84" s="20" t="e">
        <f>'Functional Unit Flair325'!M48*Configurator!$AW$21/Configurator!$AS$21*Configurator!$AS$9/Configurator!$AW$9</f>
        <v>#VALUE!</v>
      </c>
      <c r="N84" s="20" t="e">
        <f>'Functional Unit Flair325'!N48*1*Configurator!$AS$9/Configurator!$AW$9</f>
        <v>#VALUE!</v>
      </c>
      <c r="O84" s="20" t="e">
        <f>'Functional Unit Flair325'!O48*(Configurator!$AW$3)/(Configurator!$AS$3)*Configurator!$AS$9/Configurator!$AW$9</f>
        <v>#VALUE!</v>
      </c>
      <c r="P84" s="20" t="e">
        <f>'Functional Unit Flair325'!P48*(Configurator!$AW$3)/(Configurator!$AS$3)*Configurator!$AS$9/Configurator!$AW$9</f>
        <v>#VALUE!</v>
      </c>
      <c r="Q84" s="20" t="e">
        <f>'Functional Unit Flair325'!Q48*(Configurator!$AW$3)/(Configurator!$AS$3)*Configurator!$AS$9/Configurator!$AW$9</f>
        <v>#VALUE!</v>
      </c>
      <c r="R84" s="20" t="e">
        <f>'Functional Unit Flair325'!R48*(Configurator!$AW$3)/(Configurator!$AS$3)*Configurator!$AS$9/Configurator!$AW$9</f>
        <v>#VALUE!</v>
      </c>
      <c r="S84" s="15" t="e">
        <f t="shared" si="5"/>
        <v>#VALUE!</v>
      </c>
      <c r="T84" s="20" t="s">
        <v>146</v>
      </c>
    </row>
    <row r="85" spans="2:20" ht="15.6" thickTop="1" thickBot="1" x14ac:dyDescent="0.35">
      <c r="B85" s="3" t="s">
        <v>140</v>
      </c>
      <c r="C85" s="16" t="e">
        <f>'Functional Unit Flair325'!C49*(Configurator!$AW$3+Configurator!$AW$4)/(Configurator!$AS$3+Configurator!$AS$4)*Configurator!$AS$9/Configurator!$AW$9</f>
        <v>#VALUE!</v>
      </c>
      <c r="D85" s="16" t="e">
        <f>'Functional Unit Flair325'!D49*(Configurator!$AW$3+Configurator!$AW$4)/(Configurator!$AS$3+Configurator!$AS$4)*Configurator!$AS$9/Configurator!$AW$9</f>
        <v>#VALUE!</v>
      </c>
      <c r="E85" s="16" t="e">
        <f>'Functional Unit Flair325'!E49*(Configurator!$AW$3+Configurator!$AW$4)/(Configurator!$AS$3+Configurator!$AS$4)*Configurator!$AS$9/Configurator!$AW$9</f>
        <v>#VALUE!</v>
      </c>
      <c r="F85" s="16" t="e">
        <f>'Functional Unit Flair325'!F49*(Configurator!$AW$3+Configurator!$AW$4)/(Configurator!$AS$3+Configurator!$AS$4)*Configurator!$AS$9/Configurator!$AW$9</f>
        <v>#VALUE!</v>
      </c>
      <c r="G85" s="16" t="e">
        <f>'Functional Unit Flair325'!G49*(Configurator!$AW$4)/(Configurator!$AS$4)*Configurator!$AS$9/Configurator!$AW$9</f>
        <v>#VALUE!</v>
      </c>
      <c r="H85" s="16" t="e">
        <f>'Functional Unit Flair325'!H49*1*Configurator!$AS$9/Configurator!$AW$9</f>
        <v>#VALUE!</v>
      </c>
      <c r="I85" s="16" t="e">
        <f>'Functional Unit Flair325'!I49*1*Configurator!$AS$9/Configurator!$AW$9</f>
        <v>#VALUE!</v>
      </c>
      <c r="J85" s="16" t="e">
        <f>'Functional Unit Flair325'!J49*1*Configurator!$AS$9/Configurator!$AW$9</f>
        <v>#VALUE!</v>
      </c>
      <c r="K85" s="16" t="e">
        <f>'Functional Unit Flair325'!K49*1*Configurator!$AS$9/Configurator!$AW$9</f>
        <v>#VALUE!</v>
      </c>
      <c r="L85" s="16" t="e">
        <f>'Functional Unit Flair325'!L49*1*Configurator!$AS$9/Configurator!$AW$9</f>
        <v>#VALUE!</v>
      </c>
      <c r="M85" s="16" t="e">
        <f>'Functional Unit Flair325'!M49*Configurator!$AW$21/Configurator!$AS$21*Configurator!$AS$9/Configurator!$AW$9</f>
        <v>#VALUE!</v>
      </c>
      <c r="N85" s="16" t="e">
        <f>'Functional Unit Flair325'!N49*1*Configurator!$AS$9/Configurator!$AW$9</f>
        <v>#VALUE!</v>
      </c>
      <c r="O85" s="16" t="e">
        <f>'Functional Unit Flair325'!O49*(Configurator!$AW$3)/(Configurator!$AS$3)*Configurator!$AS$9/Configurator!$AW$9</f>
        <v>#VALUE!</v>
      </c>
      <c r="P85" s="16" t="e">
        <f>'Functional Unit Flair325'!P49*(Configurator!$AW$3)/(Configurator!$AS$3)*Configurator!$AS$9/Configurator!$AW$9</f>
        <v>#VALUE!</v>
      </c>
      <c r="Q85" s="16" t="e">
        <f>'Functional Unit Flair325'!Q49*(Configurator!$AW$3)/(Configurator!$AS$3)*Configurator!$AS$9/Configurator!$AW$9</f>
        <v>#VALUE!</v>
      </c>
      <c r="R85" s="16" t="e">
        <f>'Functional Unit Flair325'!R49*(Configurator!$AW$3)/(Configurator!$AS$3)*Configurator!$AS$9/Configurator!$AW$9</f>
        <v>#VALUE!</v>
      </c>
      <c r="S85" s="15" t="e">
        <f t="shared" si="5"/>
        <v>#VALUE!</v>
      </c>
      <c r="T85" s="16" t="s">
        <v>146</v>
      </c>
    </row>
    <row r="86" spans="2:20" ht="15.6" thickTop="1" thickBot="1" x14ac:dyDescent="0.35">
      <c r="B86" s="3" t="s">
        <v>141</v>
      </c>
      <c r="C86" s="20" t="e">
        <f>'Functional Unit Flair325'!C50*(Configurator!$AW$3+Configurator!$AW$4)/(Configurator!$AS$3+Configurator!$AS$4)*Configurator!$AS$9/Configurator!$AW$9</f>
        <v>#VALUE!</v>
      </c>
      <c r="D86" s="20" t="e">
        <f>'Functional Unit Flair325'!D50*(Configurator!$AW$3+Configurator!$AW$4)/(Configurator!$AS$3+Configurator!$AS$4)*Configurator!$AS$9/Configurator!$AW$9</f>
        <v>#VALUE!</v>
      </c>
      <c r="E86" s="20" t="e">
        <f>'Functional Unit Flair325'!E50*(Configurator!$AW$3+Configurator!$AW$4)/(Configurator!$AS$3+Configurator!$AS$4)*Configurator!$AS$9/Configurator!$AW$9</f>
        <v>#VALUE!</v>
      </c>
      <c r="F86" s="20" t="e">
        <f>'Functional Unit Flair325'!F50*(Configurator!$AW$3+Configurator!$AW$4)/(Configurator!$AS$3+Configurator!$AS$4)*Configurator!$AS$9/Configurator!$AW$9</f>
        <v>#VALUE!</v>
      </c>
      <c r="G86" s="20" t="e">
        <f>'Functional Unit Flair325'!G50*(Configurator!$AW$4)/(Configurator!$AS$4)*Configurator!$AS$9/Configurator!$AW$9</f>
        <v>#VALUE!</v>
      </c>
      <c r="H86" s="20" t="e">
        <f>'Functional Unit Flair325'!H50*1*Configurator!$AS$9/Configurator!$AW$9</f>
        <v>#VALUE!</v>
      </c>
      <c r="I86" s="20" t="e">
        <f>'Functional Unit Flair325'!I50*1*Configurator!$AS$9/Configurator!$AW$9</f>
        <v>#VALUE!</v>
      </c>
      <c r="J86" s="20" t="e">
        <f>'Functional Unit Flair325'!J50*1*Configurator!$AS$9/Configurator!$AW$9</f>
        <v>#VALUE!</v>
      </c>
      <c r="K86" s="20" t="e">
        <f>'Functional Unit Flair325'!K50*1*Configurator!$AS$9/Configurator!$AW$9</f>
        <v>#VALUE!</v>
      </c>
      <c r="L86" s="20" t="e">
        <f>'Functional Unit Flair325'!L50*1*Configurator!$AS$9/Configurator!$AW$9</f>
        <v>#VALUE!</v>
      </c>
      <c r="M86" s="20" t="e">
        <f>'Functional Unit Flair325'!M50*Configurator!$AW$21/Configurator!$AS$21*Configurator!$AS$9/Configurator!$AW$9</f>
        <v>#VALUE!</v>
      </c>
      <c r="N86" s="20" t="e">
        <f>'Functional Unit Flair325'!N50*1*Configurator!$AS$9/Configurator!$AW$9</f>
        <v>#VALUE!</v>
      </c>
      <c r="O86" s="20" t="e">
        <f>'Functional Unit Flair325'!O50*(Configurator!$AW$3)/(Configurator!$AS$3)*Configurator!$AS$9/Configurator!$AW$9</f>
        <v>#VALUE!</v>
      </c>
      <c r="P86" s="20" t="e">
        <f>'Functional Unit Flair325'!P50*(Configurator!$AW$3)/(Configurator!$AS$3)*Configurator!$AS$9/Configurator!$AW$9</f>
        <v>#VALUE!</v>
      </c>
      <c r="Q86" s="20" t="e">
        <f>'Functional Unit Flair325'!Q50*(Configurator!$AW$3)/(Configurator!$AS$3)*Configurator!$AS$9/Configurator!$AW$9</f>
        <v>#VALUE!</v>
      </c>
      <c r="R86" s="20" t="e">
        <f>'Functional Unit Flair325'!R50*(Configurator!$AW$3)/(Configurator!$AS$3)*Configurator!$AS$9/Configurator!$AW$9</f>
        <v>#VALUE!</v>
      </c>
      <c r="S86" s="15" t="e">
        <f t="shared" si="5"/>
        <v>#VALUE!</v>
      </c>
      <c r="T86" s="20" t="s">
        <v>146</v>
      </c>
    </row>
    <row r="87" spans="2:20" ht="15.6" thickTop="1" thickBot="1" x14ac:dyDescent="0.35">
      <c r="B87" s="3" t="s">
        <v>142</v>
      </c>
      <c r="C87" s="16" t="e">
        <f>'Functional Unit Flair325'!C51*(Configurator!$AW$3+Configurator!$AW$4)/(Configurator!$AS$3+Configurator!$AS$4)*Configurator!$AS$9/Configurator!$AW$9</f>
        <v>#VALUE!</v>
      </c>
      <c r="D87" s="16" t="e">
        <f>'Functional Unit Flair325'!D51*(Configurator!$AW$3+Configurator!$AW$4)/(Configurator!$AS$3+Configurator!$AS$4)*Configurator!$AS$9/Configurator!$AW$9</f>
        <v>#VALUE!</v>
      </c>
      <c r="E87" s="16" t="e">
        <f>'Functional Unit Flair325'!E51*(Configurator!$AW$3+Configurator!$AW$4)/(Configurator!$AS$3+Configurator!$AS$4)*Configurator!$AS$9/Configurator!$AW$9</f>
        <v>#VALUE!</v>
      </c>
      <c r="F87" s="16" t="e">
        <f>'Functional Unit Flair325'!F51*(Configurator!$AW$3+Configurator!$AW$4)/(Configurator!$AS$3+Configurator!$AS$4)*Configurator!$AS$9/Configurator!$AW$9</f>
        <v>#VALUE!</v>
      </c>
      <c r="G87" s="16" t="e">
        <f>'Functional Unit Flair325'!G51*(Configurator!$AW$4)/(Configurator!$AS$4)*Configurator!$AS$9/Configurator!$AW$9</f>
        <v>#VALUE!</v>
      </c>
      <c r="H87" s="16" t="e">
        <f>'Functional Unit Flair325'!H51*1*Configurator!$AS$9/Configurator!$AW$9</f>
        <v>#VALUE!</v>
      </c>
      <c r="I87" s="16" t="e">
        <f>'Functional Unit Flair325'!I51*1*Configurator!$AS$9/Configurator!$AW$9</f>
        <v>#VALUE!</v>
      </c>
      <c r="J87" s="16" t="e">
        <f>'Functional Unit Flair325'!J51*1*Configurator!$AS$9/Configurator!$AW$9</f>
        <v>#VALUE!</v>
      </c>
      <c r="K87" s="16" t="e">
        <f>'Functional Unit Flair325'!K51*1*Configurator!$AS$9/Configurator!$AW$9</f>
        <v>#VALUE!</v>
      </c>
      <c r="L87" s="16" t="e">
        <f>'Functional Unit Flair325'!L51*1*Configurator!$AS$9/Configurator!$AW$9</f>
        <v>#VALUE!</v>
      </c>
      <c r="M87" s="16" t="e">
        <f>'Functional Unit Flair325'!M51*Configurator!$AW$21/Configurator!$AS$21*Configurator!$AS$9/Configurator!$AW$9</f>
        <v>#VALUE!</v>
      </c>
      <c r="N87" s="16" t="e">
        <f>'Functional Unit Flair325'!N51*1*Configurator!$AS$9/Configurator!$AW$9</f>
        <v>#VALUE!</v>
      </c>
      <c r="O87" s="16" t="e">
        <f>'Functional Unit Flair325'!O51*(Configurator!$AW$3)/(Configurator!$AS$3)*Configurator!$AS$9/Configurator!$AW$9</f>
        <v>#VALUE!</v>
      </c>
      <c r="P87" s="16" t="e">
        <f>'Functional Unit Flair325'!P51*(Configurator!$AW$3)/(Configurator!$AS$3)*Configurator!$AS$9/Configurator!$AW$9</f>
        <v>#VALUE!</v>
      </c>
      <c r="Q87" s="16" t="e">
        <f>'Functional Unit Flair325'!Q51*(Configurator!$AW$3)/(Configurator!$AS$3)*Configurator!$AS$9/Configurator!$AW$9</f>
        <v>#VALUE!</v>
      </c>
      <c r="R87" s="16" t="e">
        <f>'Functional Unit Flair325'!R51*(Configurator!$AW$3)/(Configurator!$AS$3)*Configurator!$AS$9/Configurator!$AW$9</f>
        <v>#VALUE!</v>
      </c>
      <c r="S87" s="15" t="e">
        <f t="shared" si="5"/>
        <v>#VALUE!</v>
      </c>
      <c r="T87" s="16" t="s">
        <v>146</v>
      </c>
    </row>
    <row r="88" spans="2:20" ht="15.6" thickTop="1" thickBot="1" x14ac:dyDescent="0.35">
      <c r="B88" s="3" t="s">
        <v>143</v>
      </c>
      <c r="C88" s="20" t="e">
        <f>'Functional Unit Flair325'!C52*(Configurator!$AW$3+Configurator!$AW$4)/(Configurator!$AS$3+Configurator!$AS$4)*Configurator!$AS$9/Configurator!$AW$9</f>
        <v>#VALUE!</v>
      </c>
      <c r="D88" s="20" t="e">
        <f>'Functional Unit Flair325'!D52*(Configurator!$AW$3+Configurator!$AW$4)/(Configurator!$AS$3+Configurator!$AS$4)*Configurator!$AS$9/Configurator!$AW$9</f>
        <v>#VALUE!</v>
      </c>
      <c r="E88" s="20" t="e">
        <f>'Functional Unit Flair325'!E52*(Configurator!$AW$3+Configurator!$AW$4)/(Configurator!$AS$3+Configurator!$AS$4)*Configurator!$AS$9/Configurator!$AW$9</f>
        <v>#VALUE!</v>
      </c>
      <c r="F88" s="20" t="e">
        <f>'Functional Unit Flair325'!F52*(Configurator!$AW$3+Configurator!$AW$4)/(Configurator!$AS$3+Configurator!$AS$4)*Configurator!$AS$9/Configurator!$AW$9</f>
        <v>#VALUE!</v>
      </c>
      <c r="G88" s="20" t="e">
        <f>'Functional Unit Flair325'!G52*(Configurator!$AW$4)/(Configurator!$AS$4)*Configurator!$AS$9/Configurator!$AW$9</f>
        <v>#VALUE!</v>
      </c>
      <c r="H88" s="20" t="e">
        <f>'Functional Unit Flair325'!H52*1*Configurator!$AS$9/Configurator!$AW$9</f>
        <v>#VALUE!</v>
      </c>
      <c r="I88" s="20" t="e">
        <f>'Functional Unit Flair325'!I52*1*Configurator!$AS$9/Configurator!$AW$9</f>
        <v>#VALUE!</v>
      </c>
      <c r="J88" s="20" t="e">
        <f>'Functional Unit Flair325'!J52*1*Configurator!$AS$9/Configurator!$AW$9</f>
        <v>#VALUE!</v>
      </c>
      <c r="K88" s="20" t="e">
        <f>'Functional Unit Flair325'!K52*1*Configurator!$AS$9/Configurator!$AW$9</f>
        <v>#VALUE!</v>
      </c>
      <c r="L88" s="20" t="e">
        <f>'Functional Unit Flair325'!L52*1*Configurator!$AS$9/Configurator!$AW$9</f>
        <v>#VALUE!</v>
      </c>
      <c r="M88" s="20" t="e">
        <f>'Functional Unit Flair325'!M52*Configurator!$AW$21/Configurator!$AS$21*Configurator!$AS$9/Configurator!$AW$9</f>
        <v>#VALUE!</v>
      </c>
      <c r="N88" s="20" t="e">
        <f>'Functional Unit Flair325'!N52*1*Configurator!$AS$9/Configurator!$AW$9</f>
        <v>#VALUE!</v>
      </c>
      <c r="O88" s="20" t="e">
        <f>'Functional Unit Flair325'!O52*(Configurator!$AW$3)/(Configurator!$AS$3)*Configurator!$AS$9/Configurator!$AW$9</f>
        <v>#VALUE!</v>
      </c>
      <c r="P88" s="20" t="e">
        <f>'Functional Unit Flair325'!P52*(Configurator!$AW$3)/(Configurator!$AS$3)*Configurator!$AS$9/Configurator!$AW$9</f>
        <v>#VALUE!</v>
      </c>
      <c r="Q88" s="20" t="e">
        <f>'Functional Unit Flair325'!Q52*(Configurator!$AW$3)/(Configurator!$AS$3)*Configurator!$AS$9/Configurator!$AW$9</f>
        <v>#VALUE!</v>
      </c>
      <c r="R88" s="20" t="e">
        <f>'Functional Unit Flair325'!R52*(Configurator!$AW$3)/(Configurator!$AS$3)*Configurator!$AS$9/Configurator!$AW$9</f>
        <v>#VALUE!</v>
      </c>
      <c r="S88" s="15" t="e">
        <f t="shared" si="5"/>
        <v>#VALUE!</v>
      </c>
      <c r="T88" s="20" t="s">
        <v>146</v>
      </c>
    </row>
    <row r="89" spans="2:20" ht="15.6" thickTop="1" thickBot="1" x14ac:dyDescent="0.35">
      <c r="B89" s="3" t="s">
        <v>144</v>
      </c>
      <c r="C89" s="16" t="e">
        <f>'Functional Unit Flair325'!C53*(Configurator!$AW$3+Configurator!$AW$4)/(Configurator!$AS$3+Configurator!$AS$4)*Configurator!$AS$9/Configurator!$AW$9</f>
        <v>#VALUE!</v>
      </c>
      <c r="D89" s="16" t="e">
        <f>'Functional Unit Flair325'!D53*(Configurator!$AW$3+Configurator!$AW$4)/(Configurator!$AS$3+Configurator!$AS$4)*Configurator!$AS$9/Configurator!$AW$9</f>
        <v>#VALUE!</v>
      </c>
      <c r="E89" s="16" t="e">
        <f>'Functional Unit Flair325'!E53*(Configurator!$AW$3+Configurator!$AW$4)/(Configurator!$AS$3+Configurator!$AS$4)*Configurator!$AS$9/Configurator!$AW$9</f>
        <v>#VALUE!</v>
      </c>
      <c r="F89" s="16" t="e">
        <f>'Functional Unit Flair325'!F53*(Configurator!$AW$3+Configurator!$AW$4)/(Configurator!$AS$3+Configurator!$AS$4)*Configurator!$AS$9/Configurator!$AW$9</f>
        <v>#VALUE!</v>
      </c>
      <c r="G89" s="16" t="e">
        <f>'Functional Unit Flair325'!G53*(Configurator!$AW$4)/(Configurator!$AS$4)*Configurator!$AS$9/Configurator!$AW$9</f>
        <v>#VALUE!</v>
      </c>
      <c r="H89" s="16" t="e">
        <f>'Functional Unit Flair325'!H53*1*Configurator!$AS$9/Configurator!$AW$9</f>
        <v>#VALUE!</v>
      </c>
      <c r="I89" s="16" t="e">
        <f>'Functional Unit Flair325'!I53*1*Configurator!$AS$9/Configurator!$AW$9</f>
        <v>#VALUE!</v>
      </c>
      <c r="J89" s="16" t="e">
        <f>'Functional Unit Flair325'!J53*1*Configurator!$AS$9/Configurator!$AW$9</f>
        <v>#VALUE!</v>
      </c>
      <c r="K89" s="16" t="e">
        <f>'Functional Unit Flair325'!K53*1*Configurator!$AS$9/Configurator!$AW$9</f>
        <v>#VALUE!</v>
      </c>
      <c r="L89" s="16" t="e">
        <f>'Functional Unit Flair325'!L53*1*Configurator!$AS$9/Configurator!$AW$9</f>
        <v>#VALUE!</v>
      </c>
      <c r="M89" s="16" t="e">
        <f>'Functional Unit Flair325'!M53*Configurator!$AW$21/Configurator!$AS$21*Configurator!$AS$9/Configurator!$AW$9</f>
        <v>#VALUE!</v>
      </c>
      <c r="N89" s="16" t="e">
        <f>'Functional Unit Flair325'!N53*1*Configurator!$AS$9/Configurator!$AW$9</f>
        <v>#VALUE!</v>
      </c>
      <c r="O89" s="16" t="e">
        <f>'Functional Unit Flair325'!O53*(Configurator!$AW$3)/(Configurator!$AS$3)*Configurator!$AS$9/Configurator!$AW$9</f>
        <v>#VALUE!</v>
      </c>
      <c r="P89" s="16" t="e">
        <f>'Functional Unit Flair325'!P53*(Configurator!$AW$3)/(Configurator!$AS$3)*Configurator!$AS$9/Configurator!$AW$9</f>
        <v>#VALUE!</v>
      </c>
      <c r="Q89" s="16" t="e">
        <f>'Functional Unit Flair325'!Q53*(Configurator!$AW$3)/(Configurator!$AS$3)*Configurator!$AS$9/Configurator!$AW$9</f>
        <v>#VALUE!</v>
      </c>
      <c r="R89" s="16" t="e">
        <f>'Functional Unit Flair325'!R53*(Configurator!$AW$3)/(Configurator!$AS$3)*Configurator!$AS$9/Configurator!$AW$9</f>
        <v>#VALUE!</v>
      </c>
      <c r="S89" s="15" t="e">
        <f t="shared" si="5"/>
        <v>#VALUE!</v>
      </c>
      <c r="T89" s="16" t="s">
        <v>146</v>
      </c>
    </row>
    <row r="90" spans="2:20" ht="15.6" thickTop="1" thickBot="1" x14ac:dyDescent="0.35">
      <c r="B90" s="3" t="s">
        <v>145</v>
      </c>
      <c r="C90" s="20" t="e">
        <f>'Functional Unit Flair325'!C54*(Configurator!$AW$3+Configurator!$AW$4)/(Configurator!$AS$3+Configurator!$AS$4)*Configurator!$AS$9/Configurator!$AW$9</f>
        <v>#VALUE!</v>
      </c>
      <c r="D90" s="20" t="e">
        <f>'Functional Unit Flair325'!D54*(Configurator!$AW$3+Configurator!$AW$4)/(Configurator!$AS$3+Configurator!$AS$4)*Configurator!$AS$9/Configurator!$AW$9</f>
        <v>#VALUE!</v>
      </c>
      <c r="E90" s="20" t="e">
        <f>'Functional Unit Flair325'!E54*(Configurator!$AW$3+Configurator!$AW$4)/(Configurator!$AS$3+Configurator!$AS$4)*Configurator!$AS$9/Configurator!$AW$9</f>
        <v>#VALUE!</v>
      </c>
      <c r="F90" s="20" t="e">
        <f>'Functional Unit Flair325'!F54*(Configurator!$AW$3+Configurator!$AW$4)/(Configurator!$AS$3+Configurator!$AS$4)*Configurator!$AS$9/Configurator!$AW$9</f>
        <v>#VALUE!</v>
      </c>
      <c r="G90" s="20" t="e">
        <f>'Functional Unit Flair325'!G54*(Configurator!$AW$4)/(Configurator!$AS$4)*Configurator!$AS$9/Configurator!$AW$9</f>
        <v>#VALUE!</v>
      </c>
      <c r="H90" s="20" t="e">
        <f>'Functional Unit Flair325'!H54*1*Configurator!$AS$9/Configurator!$AW$9</f>
        <v>#VALUE!</v>
      </c>
      <c r="I90" s="20" t="e">
        <f>'Functional Unit Flair325'!I54*1*Configurator!$AS$9/Configurator!$AW$9</f>
        <v>#VALUE!</v>
      </c>
      <c r="J90" s="20" t="e">
        <f>'Functional Unit Flair325'!J54*1*Configurator!$AS$9/Configurator!$AW$9</f>
        <v>#VALUE!</v>
      </c>
      <c r="K90" s="20" t="e">
        <f>'Functional Unit Flair325'!K54*1*Configurator!$AS$9/Configurator!$AW$9</f>
        <v>#VALUE!</v>
      </c>
      <c r="L90" s="20" t="e">
        <f>'Functional Unit Flair325'!L54*1*Configurator!$AS$9/Configurator!$AW$9</f>
        <v>#VALUE!</v>
      </c>
      <c r="M90" s="20" t="e">
        <f>'Functional Unit Flair325'!M54*Configurator!$AW$21/Configurator!$AS$21*Configurator!$AS$9/Configurator!$AW$9</f>
        <v>#VALUE!</v>
      </c>
      <c r="N90" s="20" t="e">
        <f>'Functional Unit Flair325'!N54*1*Configurator!$AS$9/Configurator!$AW$9</f>
        <v>#VALUE!</v>
      </c>
      <c r="O90" s="20" t="e">
        <f>'Functional Unit Flair325'!O54*(Configurator!$AW$3)/(Configurator!$AS$3)*Configurator!$AS$9/Configurator!$AW$9</f>
        <v>#VALUE!</v>
      </c>
      <c r="P90" s="20" t="e">
        <f>'Functional Unit Flair325'!P54*(Configurator!$AW$3)/(Configurator!$AS$3)*Configurator!$AS$9/Configurator!$AW$9</f>
        <v>#VALUE!</v>
      </c>
      <c r="Q90" s="20" t="e">
        <f>'Functional Unit Flair325'!Q54*(Configurator!$AW$3)/(Configurator!$AS$3)*Configurator!$AS$9/Configurator!$AW$9</f>
        <v>#VALUE!</v>
      </c>
      <c r="R90" s="20" t="e">
        <f>'Functional Unit Flair325'!R54*(Configurator!$AW$3)/(Configurator!$AS$3)*Configurator!$AS$9/Configurator!$AW$9</f>
        <v>#VALUE!</v>
      </c>
      <c r="S90" s="15" t="e">
        <f t="shared" si="5"/>
        <v>#VALUE!</v>
      </c>
      <c r="T90" s="20" t="s">
        <v>146</v>
      </c>
    </row>
    <row r="91" spans="2:20" ht="15" thickTop="1" x14ac:dyDescent="0.3"/>
    <row r="92" spans="2:20" x14ac:dyDescent="0.3">
      <c r="T92" s="4" t="s">
        <v>147</v>
      </c>
    </row>
  </sheetData>
  <mergeCells count="268">
    <mergeCell ref="AT17:AV17"/>
    <mergeCell ref="AT8:AV8"/>
    <mergeCell ref="AP8:AR8"/>
    <mergeCell ref="AP20:AR20"/>
    <mergeCell ref="AT20:AV20"/>
    <mergeCell ref="AP14:AR14"/>
    <mergeCell ref="AT14:AV14"/>
    <mergeCell ref="AP9:AR9"/>
    <mergeCell ref="AT9:AV9"/>
    <mergeCell ref="AP10:AR10"/>
    <mergeCell ref="AT10:AV10"/>
    <mergeCell ref="AP11:AR11"/>
    <mergeCell ref="AT11:AV11"/>
    <mergeCell ref="AP18:AR18"/>
    <mergeCell ref="AT15:AV15"/>
    <mergeCell ref="AP12:AR12"/>
    <mergeCell ref="AT12:AV12"/>
    <mergeCell ref="AP13:AR13"/>
    <mergeCell ref="AT13:AV13"/>
    <mergeCell ref="AP2:AS2"/>
    <mergeCell ref="AT2:AW2"/>
    <mergeCell ref="AP3:AR3"/>
    <mergeCell ref="AT3:AV3"/>
    <mergeCell ref="AP4:AR4"/>
    <mergeCell ref="AT4:AV4"/>
    <mergeCell ref="AP5:AR5"/>
    <mergeCell ref="AT5:AV5"/>
    <mergeCell ref="AP6:AR6"/>
    <mergeCell ref="AT6:AV6"/>
    <mergeCell ref="AT7:AV7"/>
    <mergeCell ref="AP7:AR7"/>
    <mergeCell ref="AY20:BA20"/>
    <mergeCell ref="BC20:BE20"/>
    <mergeCell ref="AY21:BA21"/>
    <mergeCell ref="BC21:BE21"/>
    <mergeCell ref="AY17:BA17"/>
    <mergeCell ref="BC17:BE17"/>
    <mergeCell ref="AY18:BA18"/>
    <mergeCell ref="BC18:BE18"/>
    <mergeCell ref="AY19:BA19"/>
    <mergeCell ref="BC19:BE19"/>
    <mergeCell ref="AY15:BA15"/>
    <mergeCell ref="BC15:BE15"/>
    <mergeCell ref="AY16:BA16"/>
    <mergeCell ref="BC16:BE16"/>
    <mergeCell ref="AY12:BA12"/>
    <mergeCell ref="BC12:BE12"/>
    <mergeCell ref="AY13:BA13"/>
    <mergeCell ref="BC13:BE13"/>
    <mergeCell ref="AY14:BA14"/>
    <mergeCell ref="BC14:BE14"/>
    <mergeCell ref="AP21:AR21"/>
    <mergeCell ref="AT21:AV21"/>
    <mergeCell ref="AY5:BA5"/>
    <mergeCell ref="BC5:BE5"/>
    <mergeCell ref="AY6:BA6"/>
    <mergeCell ref="BC6:BE6"/>
    <mergeCell ref="AY9:BA9"/>
    <mergeCell ref="BC9:BE9"/>
    <mergeCell ref="AY10:BA10"/>
    <mergeCell ref="BC10:BE10"/>
    <mergeCell ref="AY11:BA11"/>
    <mergeCell ref="BC11:BE11"/>
    <mergeCell ref="AY7:BA7"/>
    <mergeCell ref="BC7:BE7"/>
    <mergeCell ref="AY8:BA8"/>
    <mergeCell ref="BC8:BE8"/>
    <mergeCell ref="AY4:BA4"/>
    <mergeCell ref="BC4:BE4"/>
    <mergeCell ref="AY2:BB2"/>
    <mergeCell ref="BC2:BF2"/>
    <mergeCell ref="AY3:BA3"/>
    <mergeCell ref="BC3:BE3"/>
    <mergeCell ref="BH20:BJ20"/>
    <mergeCell ref="BL20:BN20"/>
    <mergeCell ref="BH21:BJ21"/>
    <mergeCell ref="BL21:BN21"/>
    <mergeCell ref="BH17:BJ17"/>
    <mergeCell ref="BL17:BN17"/>
    <mergeCell ref="BH18:BJ18"/>
    <mergeCell ref="BL18:BN18"/>
    <mergeCell ref="BH19:BJ19"/>
    <mergeCell ref="BL19:BN19"/>
    <mergeCell ref="BH15:BJ15"/>
    <mergeCell ref="BL15:BN15"/>
    <mergeCell ref="BH16:BJ16"/>
    <mergeCell ref="BL16:BN16"/>
    <mergeCell ref="BH12:BJ12"/>
    <mergeCell ref="BL12:BN12"/>
    <mergeCell ref="BH13:BJ13"/>
    <mergeCell ref="BL13:BN13"/>
    <mergeCell ref="BL6:BN6"/>
    <mergeCell ref="BH9:BJ9"/>
    <mergeCell ref="BL9:BN9"/>
    <mergeCell ref="BH10:BJ10"/>
    <mergeCell ref="BL10:BN10"/>
    <mergeCell ref="BH11:BJ11"/>
    <mergeCell ref="BL11:BN11"/>
    <mergeCell ref="BH7:BJ7"/>
    <mergeCell ref="BL7:BN7"/>
    <mergeCell ref="BH8:BJ8"/>
    <mergeCell ref="BL8:BN8"/>
    <mergeCell ref="BL3:BN3"/>
    <mergeCell ref="B59:T59"/>
    <mergeCell ref="B24:T24"/>
    <mergeCell ref="S60:S61"/>
    <mergeCell ref="L20:N20"/>
    <mergeCell ref="L21:N21"/>
    <mergeCell ref="L17:N17"/>
    <mergeCell ref="L18:N18"/>
    <mergeCell ref="L19:N19"/>
    <mergeCell ref="L14:N14"/>
    <mergeCell ref="L15:N15"/>
    <mergeCell ref="L16:N16"/>
    <mergeCell ref="L11:N11"/>
    <mergeCell ref="L12:N12"/>
    <mergeCell ref="L13:N13"/>
    <mergeCell ref="L8:N8"/>
    <mergeCell ref="L9:N9"/>
    <mergeCell ref="L10:N10"/>
    <mergeCell ref="F6:F7"/>
    <mergeCell ref="BH14:BJ14"/>
    <mergeCell ref="BL14:BN14"/>
    <mergeCell ref="BH5:BJ5"/>
    <mergeCell ref="BL5:BN5"/>
    <mergeCell ref="BH6:BJ6"/>
    <mergeCell ref="B70:B71"/>
    <mergeCell ref="C70:E70"/>
    <mergeCell ref="H70:N70"/>
    <mergeCell ref="O70:R70"/>
    <mergeCell ref="S70:S71"/>
    <mergeCell ref="B60:B61"/>
    <mergeCell ref="C60:E60"/>
    <mergeCell ref="H60:N60"/>
    <mergeCell ref="O60:R60"/>
    <mergeCell ref="BV11:BX11"/>
    <mergeCell ref="Q11:S11"/>
    <mergeCell ref="BV4:BX4"/>
    <mergeCell ref="Q4:S4"/>
    <mergeCell ref="BV2:BY2"/>
    <mergeCell ref="Q2:T2"/>
    <mergeCell ref="BV3:BX3"/>
    <mergeCell ref="Q3:S3"/>
    <mergeCell ref="BV5:BX5"/>
    <mergeCell ref="Q5:S5"/>
    <mergeCell ref="BV6:BX6"/>
    <mergeCell ref="Q6:S6"/>
    <mergeCell ref="BV10:BX10"/>
    <mergeCell ref="Q10:S10"/>
    <mergeCell ref="BV7:BX7"/>
    <mergeCell ref="Q7:S7"/>
    <mergeCell ref="BV8:BX8"/>
    <mergeCell ref="Q8:S8"/>
    <mergeCell ref="BV9:BX9"/>
    <mergeCell ref="Q9:S9"/>
    <mergeCell ref="BQ11:BS11"/>
    <mergeCell ref="BQ8:BS8"/>
    <mergeCell ref="BQ9:BS9"/>
    <mergeCell ref="BQ10:BS10"/>
    <mergeCell ref="BV12:BX12"/>
    <mergeCell ref="Q12:S12"/>
    <mergeCell ref="BV13:BX13"/>
    <mergeCell ref="Q13:S13"/>
    <mergeCell ref="BV14:BX14"/>
    <mergeCell ref="Q14:S14"/>
    <mergeCell ref="BV15:BX15"/>
    <mergeCell ref="Q15:S15"/>
    <mergeCell ref="BV16:BX16"/>
    <mergeCell ref="Q16:S16"/>
    <mergeCell ref="BQ14:BS14"/>
    <mergeCell ref="BQ15:BS15"/>
    <mergeCell ref="BQ16:BS16"/>
    <mergeCell ref="BQ12:BS12"/>
    <mergeCell ref="BQ13:BS13"/>
    <mergeCell ref="AP15:AR15"/>
    <mergeCell ref="AP16:AR16"/>
    <mergeCell ref="AT16:AV16"/>
    <mergeCell ref="BV17:BX17"/>
    <mergeCell ref="Q17:S17"/>
    <mergeCell ref="Q21:S21"/>
    <mergeCell ref="BV18:BX18"/>
    <mergeCell ref="Q18:S18"/>
    <mergeCell ref="BV19:BX19"/>
    <mergeCell ref="Q19:S19"/>
    <mergeCell ref="BV20:BX20"/>
    <mergeCell ref="Q20:S20"/>
    <mergeCell ref="BQ20:BS20"/>
    <mergeCell ref="BQ21:BS21"/>
    <mergeCell ref="BV21:BX21"/>
    <mergeCell ref="BQ17:BS17"/>
    <mergeCell ref="BQ18:BS18"/>
    <mergeCell ref="BQ19:BS19"/>
    <mergeCell ref="V17:X17"/>
    <mergeCell ref="V18:X18"/>
    <mergeCell ref="V19:X19"/>
    <mergeCell ref="V20:X20"/>
    <mergeCell ref="V21:X21"/>
    <mergeCell ref="AT18:AV18"/>
    <mergeCell ref="AP19:AR19"/>
    <mergeCell ref="AT19:AV19"/>
    <mergeCell ref="AP17:AR17"/>
    <mergeCell ref="BQ5:BS5"/>
    <mergeCell ref="L5:N5"/>
    <mergeCell ref="BQ6:BS6"/>
    <mergeCell ref="L6:N6"/>
    <mergeCell ref="BQ7:BS7"/>
    <mergeCell ref="L7:N7"/>
    <mergeCell ref="BQ2:BT2"/>
    <mergeCell ref="L2:O2"/>
    <mergeCell ref="BQ3:BS3"/>
    <mergeCell ref="L3:N3"/>
    <mergeCell ref="BQ4:BS4"/>
    <mergeCell ref="L4:N4"/>
    <mergeCell ref="V3:X3"/>
    <mergeCell ref="V4:X4"/>
    <mergeCell ref="V2:Y2"/>
    <mergeCell ref="Z6:AG7"/>
    <mergeCell ref="V6:X6"/>
    <mergeCell ref="V7:X7"/>
    <mergeCell ref="V5:X5"/>
    <mergeCell ref="BH4:BJ4"/>
    <mergeCell ref="BL4:BN4"/>
    <mergeCell ref="BH2:BK2"/>
    <mergeCell ref="BL2:BO2"/>
    <mergeCell ref="BH3:BJ3"/>
    <mergeCell ref="G21:I21"/>
    <mergeCell ref="G19:I19"/>
    <mergeCell ref="G20:I20"/>
    <mergeCell ref="G18:I18"/>
    <mergeCell ref="G17:I17"/>
    <mergeCell ref="G10:I10"/>
    <mergeCell ref="G11:I11"/>
    <mergeCell ref="V9:X9"/>
    <mergeCell ref="V10:X10"/>
    <mergeCell ref="V11:X11"/>
    <mergeCell ref="B13:D13"/>
    <mergeCell ref="B15:D15"/>
    <mergeCell ref="B14:D14"/>
    <mergeCell ref="B5:D11"/>
    <mergeCell ref="V8:X8"/>
    <mergeCell ref="G14:I14"/>
    <mergeCell ref="G15:I15"/>
    <mergeCell ref="G16:I16"/>
    <mergeCell ref="V14:X14"/>
    <mergeCell ref="V15:X15"/>
    <mergeCell ref="V16:X16"/>
    <mergeCell ref="G8:I8"/>
    <mergeCell ref="S25:S26"/>
    <mergeCell ref="B35:B36"/>
    <mergeCell ref="C35:E35"/>
    <mergeCell ref="H35:N35"/>
    <mergeCell ref="O35:R35"/>
    <mergeCell ref="S35:S36"/>
    <mergeCell ref="B25:B26"/>
    <mergeCell ref="C25:E25"/>
    <mergeCell ref="H25:N25"/>
    <mergeCell ref="O25:R25"/>
    <mergeCell ref="G3:I3"/>
    <mergeCell ref="G4:I4"/>
    <mergeCell ref="G2:J2"/>
    <mergeCell ref="G12:I12"/>
    <mergeCell ref="G13:I13"/>
    <mergeCell ref="V12:X12"/>
    <mergeCell ref="V13:X13"/>
    <mergeCell ref="G5:I5"/>
    <mergeCell ref="G9:I9"/>
    <mergeCell ref="G6:I6"/>
    <mergeCell ref="G7:I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1562F-13B3-4FCA-B1D8-B649F96E344A}">
  <sheetPr>
    <tabColor theme="8" tint="0.39997558519241921"/>
  </sheetPr>
  <dimension ref="A2:AU68"/>
  <sheetViews>
    <sheetView zoomScale="55" zoomScaleNormal="55" workbookViewId="0">
      <selection sqref="A1:T40"/>
    </sheetView>
  </sheetViews>
  <sheetFormatPr baseColWidth="10" defaultRowHeight="14.4" x14ac:dyDescent="0.3"/>
  <cols>
    <col min="1" max="1" width="40.88671875" customWidth="1"/>
    <col min="4" max="4" width="3.44140625" customWidth="1"/>
  </cols>
  <sheetData>
    <row r="2" spans="1:47" x14ac:dyDescent="0.3">
      <c r="A2" t="s">
        <v>51</v>
      </c>
      <c r="B2" t="s">
        <v>52</v>
      </c>
    </row>
    <row r="3" spans="1:47" x14ac:dyDescent="0.3">
      <c r="A3" t="s">
        <v>53</v>
      </c>
      <c r="B3" t="s">
        <v>54</v>
      </c>
    </row>
    <row r="4" spans="1:47" x14ac:dyDescent="0.3">
      <c r="A4" t="s">
        <v>55</v>
      </c>
      <c r="B4" t="s">
        <v>56</v>
      </c>
    </row>
    <row r="5" spans="1:47" x14ac:dyDescent="0.3">
      <c r="A5" t="s">
        <v>57</v>
      </c>
      <c r="B5" t="s">
        <v>58</v>
      </c>
    </row>
    <row r="6" spans="1:47" x14ac:dyDescent="0.3">
      <c r="A6" t="s">
        <v>59</v>
      </c>
      <c r="B6" t="s">
        <v>60</v>
      </c>
    </row>
    <row r="7" spans="1:47" x14ac:dyDescent="0.3">
      <c r="A7" t="s">
        <v>61</v>
      </c>
      <c r="B7" t="s">
        <v>62</v>
      </c>
    </row>
    <row r="8" spans="1:47" x14ac:dyDescent="0.3">
      <c r="A8" t="s">
        <v>63</v>
      </c>
      <c r="B8" t="s">
        <v>64</v>
      </c>
    </row>
    <row r="9" spans="1:47" x14ac:dyDescent="0.3">
      <c r="A9" t="s">
        <v>65</v>
      </c>
      <c r="B9" t="s">
        <v>64</v>
      </c>
    </row>
    <row r="10" spans="1:47" x14ac:dyDescent="0.3">
      <c r="A10" t="s">
        <v>66</v>
      </c>
      <c r="B10" t="s">
        <v>67</v>
      </c>
    </row>
    <row r="11" spans="1:47" x14ac:dyDescent="0.3">
      <c r="A11" t="s">
        <v>68</v>
      </c>
      <c r="B11" t="s">
        <v>69</v>
      </c>
    </row>
    <row r="13" spans="1:47" x14ac:dyDescent="0.3">
      <c r="A13" s="44" t="s">
        <v>67</v>
      </c>
      <c r="B13" s="44" t="s">
        <v>70</v>
      </c>
      <c r="C13" s="44" t="s">
        <v>71</v>
      </c>
      <c r="D13" s="44" t="s">
        <v>72</v>
      </c>
      <c r="E13" s="44" t="s">
        <v>180</v>
      </c>
      <c r="F13" s="44" t="s">
        <v>181</v>
      </c>
      <c r="G13" s="44" t="s">
        <v>182</v>
      </c>
      <c r="H13" s="44" t="s">
        <v>183</v>
      </c>
      <c r="I13" s="44" t="s">
        <v>184</v>
      </c>
      <c r="J13" s="44" t="s">
        <v>185</v>
      </c>
      <c r="K13" s="44" t="s">
        <v>186</v>
      </c>
      <c r="L13" s="44" t="s">
        <v>187</v>
      </c>
      <c r="M13" s="44" t="s">
        <v>188</v>
      </c>
      <c r="N13" s="44" t="s">
        <v>189</v>
      </c>
      <c r="O13" s="44" t="s">
        <v>190</v>
      </c>
      <c r="P13" s="44" t="s">
        <v>191</v>
      </c>
      <c r="Q13" s="44" t="s">
        <v>192</v>
      </c>
      <c r="R13" s="44" t="s">
        <v>193</v>
      </c>
      <c r="S13" s="44" t="s">
        <v>194</v>
      </c>
      <c r="T13" s="44" t="s">
        <v>195</v>
      </c>
    </row>
    <row r="14" spans="1:47" x14ac:dyDescent="0.3">
      <c r="A14" s="44" t="s">
        <v>73</v>
      </c>
      <c r="B14" s="44" t="s">
        <v>74</v>
      </c>
      <c r="C14">
        <v>660.66182000000003</v>
      </c>
      <c r="D14">
        <v>0</v>
      </c>
      <c r="E14">
        <v>224.26104000000001</v>
      </c>
      <c r="F14">
        <v>1.5395293000000001</v>
      </c>
      <c r="G14">
        <v>39.459598</v>
      </c>
      <c r="H14">
        <v>8.4994958999999994</v>
      </c>
      <c r="I14">
        <v>5.3725239000000001E-2</v>
      </c>
      <c r="J14">
        <v>0.81636078999999995</v>
      </c>
      <c r="K14">
        <v>33.305861999999998</v>
      </c>
      <c r="L14">
        <v>0</v>
      </c>
      <c r="M14">
        <v>0</v>
      </c>
      <c r="N14">
        <v>0</v>
      </c>
      <c r="O14">
        <v>323.04009000000002</v>
      </c>
      <c r="P14">
        <v>0</v>
      </c>
      <c r="Q14">
        <v>0</v>
      </c>
      <c r="R14">
        <v>0.53162774999999995</v>
      </c>
      <c r="S14">
        <v>13.190663000000001</v>
      </c>
      <c r="T14">
        <v>15.963832</v>
      </c>
      <c r="V14" s="44"/>
      <c r="W14" s="44"/>
    </row>
    <row r="15" spans="1:47" x14ac:dyDescent="0.3">
      <c r="A15" s="44" t="s">
        <v>75</v>
      </c>
      <c r="B15" s="44" t="s">
        <v>76</v>
      </c>
      <c r="C15">
        <v>3.7859567E-4</v>
      </c>
      <c r="D15">
        <v>0</v>
      </c>
      <c r="E15" s="44">
        <v>1.6523626E-5</v>
      </c>
      <c r="F15" s="44">
        <v>2.8402674000000002E-7</v>
      </c>
      <c r="G15" s="44">
        <v>2.8897668000000001E-6</v>
      </c>
      <c r="H15" s="44">
        <v>1.5680663E-6</v>
      </c>
      <c r="I15" s="44">
        <v>1.2730294E-8</v>
      </c>
      <c r="J15" s="44">
        <v>8.4304672000000001E-8</v>
      </c>
      <c r="K15" s="44">
        <v>1.2236175E-6</v>
      </c>
      <c r="L15">
        <v>0</v>
      </c>
      <c r="M15">
        <v>0</v>
      </c>
      <c r="N15">
        <v>0</v>
      </c>
      <c r="O15">
        <v>3.5580911E-4</v>
      </c>
      <c r="P15">
        <v>0</v>
      </c>
      <c r="Q15">
        <v>0</v>
      </c>
      <c r="R15" s="44">
        <v>9.8079650000000003E-8</v>
      </c>
      <c r="S15" s="44">
        <v>7.6152390000000004E-8</v>
      </c>
      <c r="T15" s="44">
        <v>2.6189555999999999E-8</v>
      </c>
      <c r="V15" s="44"/>
      <c r="W15" s="44"/>
      <c r="AF15" s="44"/>
      <c r="AG15" s="44"/>
      <c r="AH15" s="44"/>
      <c r="AI15" s="44"/>
      <c r="AJ15" s="44"/>
      <c r="AK15" s="44"/>
      <c r="AL15" s="44"/>
      <c r="AS15" s="44"/>
      <c r="AT15" s="44"/>
      <c r="AU15" s="44"/>
    </row>
    <row r="16" spans="1:47" x14ac:dyDescent="0.3">
      <c r="A16" s="44" t="s">
        <v>77</v>
      </c>
      <c r="B16" s="44" t="s">
        <v>78</v>
      </c>
      <c r="C16">
        <v>3.0488054</v>
      </c>
      <c r="D16">
        <v>0</v>
      </c>
      <c r="E16">
        <v>1.8110274</v>
      </c>
      <c r="F16">
        <v>4.1151151000000004E-3</v>
      </c>
      <c r="G16">
        <v>0.11000698</v>
      </c>
      <c r="H16">
        <v>2.2718894E-2</v>
      </c>
      <c r="I16">
        <v>1.96145E-4</v>
      </c>
      <c r="J16">
        <v>1.4704129E-2</v>
      </c>
      <c r="K16">
        <v>8.6204287000000004E-2</v>
      </c>
      <c r="L16">
        <v>0</v>
      </c>
      <c r="M16">
        <v>0</v>
      </c>
      <c r="N16">
        <v>0</v>
      </c>
      <c r="O16">
        <v>0.99282037000000001</v>
      </c>
      <c r="P16">
        <v>0</v>
      </c>
      <c r="Q16">
        <v>0</v>
      </c>
      <c r="R16">
        <v>1.4210248E-3</v>
      </c>
      <c r="S16">
        <v>3.2147361999999998E-3</v>
      </c>
      <c r="T16">
        <v>2.3762939000000001E-3</v>
      </c>
      <c r="V16" s="44"/>
      <c r="W16" s="44"/>
    </row>
    <row r="17" spans="1:47" x14ac:dyDescent="0.3">
      <c r="A17" s="44" t="s">
        <v>79</v>
      </c>
      <c r="B17" s="44" t="s">
        <v>80</v>
      </c>
      <c r="C17">
        <v>0.48211280000000001</v>
      </c>
      <c r="D17">
        <v>0</v>
      </c>
      <c r="E17">
        <v>0.24420402999999999</v>
      </c>
      <c r="F17">
        <v>7.0795437000000004E-4</v>
      </c>
      <c r="G17">
        <v>2.4715141999999999E-2</v>
      </c>
      <c r="H17">
        <v>3.9085031999999999E-3</v>
      </c>
      <c r="I17" s="44">
        <v>7.0953418000000007E-5</v>
      </c>
      <c r="J17">
        <v>6.3081547000000002E-2</v>
      </c>
      <c r="K17">
        <v>1.2014555E-2</v>
      </c>
      <c r="L17">
        <v>0</v>
      </c>
      <c r="M17">
        <v>0</v>
      </c>
      <c r="N17">
        <v>0</v>
      </c>
      <c r="O17">
        <v>0.13111655</v>
      </c>
      <c r="P17">
        <v>0</v>
      </c>
      <c r="Q17">
        <v>0</v>
      </c>
      <c r="R17">
        <v>2.4446964999999998E-4</v>
      </c>
      <c r="S17">
        <v>8.0174228E-4</v>
      </c>
      <c r="T17">
        <v>1.2473523000000001E-3</v>
      </c>
      <c r="V17" s="44"/>
      <c r="W17" s="44"/>
      <c r="AJ17" s="44"/>
    </row>
    <row r="18" spans="1:47" x14ac:dyDescent="0.3">
      <c r="A18" s="44" t="s">
        <v>81</v>
      </c>
      <c r="B18" s="44" t="s">
        <v>82</v>
      </c>
      <c r="C18">
        <v>0.30682826000000002</v>
      </c>
      <c r="D18">
        <v>0</v>
      </c>
      <c r="E18">
        <v>0.18231522999999999</v>
      </c>
      <c r="F18">
        <v>4.6180521E-4</v>
      </c>
      <c r="G18">
        <v>1.3221963E-2</v>
      </c>
      <c r="H18">
        <v>2.549553E-3</v>
      </c>
      <c r="I18" s="44">
        <v>3.3275292000000001E-5</v>
      </c>
      <c r="J18">
        <v>5.2670479000000001E-4</v>
      </c>
      <c r="K18">
        <v>2.1043362999999999E-2</v>
      </c>
      <c r="L18">
        <v>0</v>
      </c>
      <c r="M18">
        <v>0</v>
      </c>
      <c r="N18">
        <v>0</v>
      </c>
      <c r="O18">
        <v>8.5883525000000002E-2</v>
      </c>
      <c r="P18">
        <v>0</v>
      </c>
      <c r="Q18">
        <v>0</v>
      </c>
      <c r="R18">
        <v>1.5946982E-4</v>
      </c>
      <c r="S18">
        <v>2.4669467000000003E-4</v>
      </c>
      <c r="T18">
        <v>3.8668365999999999E-4</v>
      </c>
      <c r="V18" s="44"/>
      <c r="W18" s="44"/>
      <c r="AJ18" s="44"/>
    </row>
    <row r="19" spans="1:47" x14ac:dyDescent="0.3">
      <c r="A19" s="44" t="s">
        <v>83</v>
      </c>
      <c r="B19" s="44" t="s">
        <v>84</v>
      </c>
      <c r="C19">
        <v>0.12497392</v>
      </c>
      <c r="D19">
        <v>0</v>
      </c>
      <c r="E19">
        <v>0.11778339</v>
      </c>
      <c r="F19" s="44">
        <v>1.1234812000000001E-7</v>
      </c>
      <c r="G19" s="44">
        <v>6.5363495999999997E-3</v>
      </c>
      <c r="H19" s="44">
        <v>6.2025607000000001E-7</v>
      </c>
      <c r="I19" s="44">
        <v>7.3258712999999999E-8</v>
      </c>
      <c r="J19" s="44">
        <v>1.0805653E-6</v>
      </c>
      <c r="K19" s="44">
        <v>4.0348210999999998E-5</v>
      </c>
      <c r="L19">
        <v>0</v>
      </c>
      <c r="M19">
        <v>0</v>
      </c>
      <c r="N19">
        <v>0</v>
      </c>
      <c r="O19">
        <v>6.0785741000000005E-4</v>
      </c>
      <c r="P19">
        <v>0</v>
      </c>
      <c r="Q19">
        <v>0</v>
      </c>
      <c r="R19" s="44">
        <v>3.8795869999999997E-8</v>
      </c>
      <c r="S19" s="44">
        <v>2.08402E-6</v>
      </c>
      <c r="T19" s="44">
        <v>1.9665750999999998E-6</v>
      </c>
      <c r="V19" s="44"/>
      <c r="W19" s="44"/>
      <c r="AG19" s="44"/>
      <c r="AI19" s="44"/>
      <c r="AJ19" s="44"/>
      <c r="AK19" s="44"/>
      <c r="AL19" s="44"/>
      <c r="AS19" s="44"/>
      <c r="AT19" s="44"/>
      <c r="AU19" s="44"/>
    </row>
    <row r="20" spans="1:47" x14ac:dyDescent="0.3">
      <c r="A20" s="44" t="s">
        <v>85</v>
      </c>
      <c r="B20" s="44" t="s">
        <v>86</v>
      </c>
      <c r="C20">
        <v>8206.8196000000007</v>
      </c>
      <c r="D20">
        <v>0</v>
      </c>
      <c r="E20">
        <v>3147.7064</v>
      </c>
      <c r="F20">
        <v>21.899698000000001</v>
      </c>
      <c r="G20">
        <v>528.92852000000005</v>
      </c>
      <c r="H20">
        <v>120.90474</v>
      </c>
      <c r="I20">
        <v>0.69667206000000004</v>
      </c>
      <c r="J20">
        <v>6.0211414999999997</v>
      </c>
      <c r="K20">
        <v>476.68574000000001</v>
      </c>
      <c r="L20">
        <v>0</v>
      </c>
      <c r="M20">
        <v>0</v>
      </c>
      <c r="N20">
        <v>0</v>
      </c>
      <c r="O20">
        <v>3887.9216000000001</v>
      </c>
      <c r="P20">
        <v>0</v>
      </c>
      <c r="Q20">
        <v>0</v>
      </c>
      <c r="R20">
        <v>7.5623680000000002</v>
      </c>
      <c r="S20">
        <v>5.9271079999999996</v>
      </c>
      <c r="T20">
        <v>2.5655958999999999</v>
      </c>
      <c r="V20" s="44"/>
      <c r="W20" s="44"/>
    </row>
    <row r="21" spans="1:47" x14ac:dyDescent="0.3">
      <c r="A21" s="44" t="s">
        <v>87</v>
      </c>
      <c r="B21" s="44" t="s">
        <v>88</v>
      </c>
      <c r="C21">
        <v>227.38945000000001</v>
      </c>
      <c r="D21">
        <v>0</v>
      </c>
      <c r="E21">
        <v>128.17135999999999</v>
      </c>
      <c r="F21">
        <v>0.44422107999999999</v>
      </c>
      <c r="G21">
        <v>16.980924000000002</v>
      </c>
      <c r="H21">
        <v>2.4524737999999999</v>
      </c>
      <c r="I21">
        <v>2.9423217000000002E-2</v>
      </c>
      <c r="J21">
        <v>21.867740000000001</v>
      </c>
      <c r="K21">
        <v>5.0489157000000002</v>
      </c>
      <c r="L21">
        <v>0</v>
      </c>
      <c r="M21">
        <v>0</v>
      </c>
      <c r="N21">
        <v>0</v>
      </c>
      <c r="O21">
        <v>47.570163000000001</v>
      </c>
      <c r="P21">
        <v>0</v>
      </c>
      <c r="Q21">
        <v>0</v>
      </c>
      <c r="R21">
        <v>0.1533977</v>
      </c>
      <c r="S21">
        <v>2.8967860999999999</v>
      </c>
      <c r="T21">
        <v>1.7740526999999999</v>
      </c>
      <c r="V21" s="44"/>
      <c r="W21" s="44"/>
    </row>
    <row r="22" spans="1:47" x14ac:dyDescent="0.3">
      <c r="A22" s="44" t="s">
        <v>89</v>
      </c>
      <c r="B22" s="44" t="s">
        <v>88</v>
      </c>
      <c r="C22">
        <v>87131.179000000004</v>
      </c>
      <c r="D22">
        <v>0</v>
      </c>
      <c r="E22">
        <v>63042.436999999998</v>
      </c>
      <c r="F22">
        <v>105.64715</v>
      </c>
      <c r="G22">
        <v>4842.9694</v>
      </c>
      <c r="H22">
        <v>583.26108999999997</v>
      </c>
      <c r="I22">
        <v>4.1030759000000003</v>
      </c>
      <c r="J22">
        <v>135.59851</v>
      </c>
      <c r="K22">
        <v>1707.8973000000001</v>
      </c>
      <c r="L22">
        <v>0</v>
      </c>
      <c r="M22">
        <v>0</v>
      </c>
      <c r="N22">
        <v>0</v>
      </c>
      <c r="O22">
        <v>16479.687999999998</v>
      </c>
      <c r="P22">
        <v>0</v>
      </c>
      <c r="Q22">
        <v>0</v>
      </c>
      <c r="R22">
        <v>36.481901999999998</v>
      </c>
      <c r="S22">
        <v>125.82477</v>
      </c>
      <c r="T22">
        <v>67.269874999999999</v>
      </c>
      <c r="V22" s="44"/>
      <c r="W22" s="44"/>
    </row>
    <row r="23" spans="1:47" x14ac:dyDescent="0.3">
      <c r="A23" s="44" t="s">
        <v>90</v>
      </c>
      <c r="B23" s="44" t="s">
        <v>86</v>
      </c>
      <c r="C23">
        <v>3768.6628999999998</v>
      </c>
      <c r="D23">
        <v>0</v>
      </c>
      <c r="E23">
        <v>285.38101999999998</v>
      </c>
      <c r="F23">
        <v>3.0704140000000001E-2</v>
      </c>
      <c r="G23">
        <v>26.046437000000001</v>
      </c>
      <c r="H23">
        <v>0.16951266000000001</v>
      </c>
      <c r="I23">
        <v>3.9608516000000003E-2</v>
      </c>
      <c r="J23">
        <v>1.9203967</v>
      </c>
      <c r="K23">
        <v>17.794409000000002</v>
      </c>
      <c r="L23">
        <v>0</v>
      </c>
      <c r="M23">
        <v>0</v>
      </c>
      <c r="N23">
        <v>0</v>
      </c>
      <c r="O23">
        <v>3436.3083000000001</v>
      </c>
      <c r="P23">
        <v>0</v>
      </c>
      <c r="Q23">
        <v>0</v>
      </c>
      <c r="R23">
        <v>1.0602703999999999E-2</v>
      </c>
      <c r="S23">
        <v>0.91178241000000004</v>
      </c>
      <c r="T23">
        <v>5.0185364000000003E-2</v>
      </c>
      <c r="V23" s="44"/>
      <c r="W23" s="44"/>
    </row>
    <row r="24" spans="1:47" x14ac:dyDescent="0.3">
      <c r="A24" s="44" t="s">
        <v>91</v>
      </c>
      <c r="B24" s="44" t="s">
        <v>86</v>
      </c>
      <c r="C24">
        <v>1.256265</v>
      </c>
      <c r="D24">
        <v>0</v>
      </c>
      <c r="E24">
        <v>0</v>
      </c>
      <c r="F24">
        <v>0</v>
      </c>
      <c r="G24">
        <v>41.875500000000002</v>
      </c>
      <c r="H24">
        <v>0</v>
      </c>
      <c r="I24">
        <v>-40.619235000000003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V24" s="44"/>
      <c r="W24" s="44"/>
    </row>
    <row r="25" spans="1:47" x14ac:dyDescent="0.3">
      <c r="A25" s="44" t="s">
        <v>92</v>
      </c>
      <c r="B25" s="44" t="s">
        <v>86</v>
      </c>
      <c r="C25">
        <v>3769.9191999999998</v>
      </c>
      <c r="D25">
        <v>0</v>
      </c>
      <c r="E25">
        <v>285.38101999999998</v>
      </c>
      <c r="F25">
        <v>3.0704140000000001E-2</v>
      </c>
      <c r="G25">
        <v>67.921937</v>
      </c>
      <c r="H25">
        <v>0.16951266000000001</v>
      </c>
      <c r="I25">
        <v>-40.579625999999998</v>
      </c>
      <c r="J25">
        <v>1.9203967</v>
      </c>
      <c r="K25">
        <v>17.794409000000002</v>
      </c>
      <c r="L25">
        <v>0</v>
      </c>
      <c r="M25">
        <v>0</v>
      </c>
      <c r="N25">
        <v>0</v>
      </c>
      <c r="O25">
        <v>3436.3083000000001</v>
      </c>
      <c r="P25">
        <v>0</v>
      </c>
      <c r="Q25">
        <v>0</v>
      </c>
      <c r="R25">
        <v>1.0602703999999999E-2</v>
      </c>
      <c r="S25">
        <v>0.91178241000000004</v>
      </c>
      <c r="T25">
        <v>5.0185364000000003E-2</v>
      </c>
      <c r="V25" s="44"/>
      <c r="W25" s="44"/>
    </row>
    <row r="26" spans="1:47" x14ac:dyDescent="0.3">
      <c r="A26" s="44" t="s">
        <v>93</v>
      </c>
      <c r="B26" s="44" t="s">
        <v>86</v>
      </c>
      <c r="C26">
        <v>51695.993999999999</v>
      </c>
      <c r="D26">
        <v>0</v>
      </c>
      <c r="E26">
        <v>3037.0677999999998</v>
      </c>
      <c r="F26">
        <v>21.947399000000001</v>
      </c>
      <c r="G26">
        <v>557.77412000000004</v>
      </c>
      <c r="H26">
        <v>121.16809000000001</v>
      </c>
      <c r="I26">
        <v>1.2312746000000001</v>
      </c>
      <c r="J26">
        <v>10.618152</v>
      </c>
      <c r="K26">
        <v>413.38425999999998</v>
      </c>
      <c r="L26">
        <v>0</v>
      </c>
      <c r="M26">
        <v>0</v>
      </c>
      <c r="N26">
        <v>0</v>
      </c>
      <c r="O26">
        <v>47510.271999999997</v>
      </c>
      <c r="P26">
        <v>0</v>
      </c>
      <c r="Q26">
        <v>0</v>
      </c>
      <c r="R26">
        <v>7.5788400999999999</v>
      </c>
      <c r="S26">
        <v>12.325327</v>
      </c>
      <c r="T26">
        <v>2.6264430000000001</v>
      </c>
      <c r="V26" s="44"/>
      <c r="W26" s="44"/>
    </row>
    <row r="27" spans="1:47" x14ac:dyDescent="0.3">
      <c r="A27" s="44" t="s">
        <v>94</v>
      </c>
      <c r="B27" s="44" t="s">
        <v>86</v>
      </c>
      <c r="C27">
        <v>519.79043000000001</v>
      </c>
      <c r="D27">
        <v>0</v>
      </c>
      <c r="E27">
        <v>566.65026</v>
      </c>
      <c r="F27">
        <v>0</v>
      </c>
      <c r="G27">
        <v>32.130661000000003</v>
      </c>
      <c r="H27">
        <v>0</v>
      </c>
      <c r="I27">
        <v>0</v>
      </c>
      <c r="J27">
        <v>0</v>
      </c>
      <c r="K27">
        <v>105.6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-184.59049999999999</v>
      </c>
      <c r="T27">
        <v>0</v>
      </c>
      <c r="V27" s="44"/>
      <c r="W27" s="44"/>
    </row>
    <row r="28" spans="1:47" x14ac:dyDescent="0.3">
      <c r="A28" s="44" t="s">
        <v>95</v>
      </c>
      <c r="B28" s="44" t="s">
        <v>86</v>
      </c>
      <c r="C28">
        <v>52211.252999999997</v>
      </c>
      <c r="D28">
        <v>0</v>
      </c>
      <c r="E28">
        <v>3601.6767</v>
      </c>
      <c r="F28">
        <v>21.947241000000002</v>
      </c>
      <c r="G28">
        <v>589.56907999999999</v>
      </c>
      <c r="H28">
        <v>121.16722</v>
      </c>
      <c r="I28">
        <v>1.2312299</v>
      </c>
      <c r="J28">
        <v>10.613467999999999</v>
      </c>
      <c r="K28">
        <v>518.87804000000006</v>
      </c>
      <c r="L28">
        <v>0</v>
      </c>
      <c r="M28">
        <v>0</v>
      </c>
      <c r="N28">
        <v>0</v>
      </c>
      <c r="O28">
        <v>47508.235999999997</v>
      </c>
      <c r="P28">
        <v>0</v>
      </c>
      <c r="Q28">
        <v>0</v>
      </c>
      <c r="R28">
        <v>7.5787852999999998</v>
      </c>
      <c r="S28">
        <v>-172.27020999999999</v>
      </c>
      <c r="T28">
        <v>2.6259296000000001</v>
      </c>
      <c r="V28" s="44"/>
      <c r="W28" s="44"/>
    </row>
    <row r="29" spans="1:47" x14ac:dyDescent="0.3">
      <c r="A29" s="44" t="s">
        <v>96</v>
      </c>
      <c r="B29" s="44" t="s">
        <v>97</v>
      </c>
      <c r="C29">
        <v>11.352515</v>
      </c>
      <c r="D29">
        <v>0</v>
      </c>
      <c r="E29">
        <v>10.469092</v>
      </c>
      <c r="F29">
        <v>0</v>
      </c>
      <c r="G29">
        <v>0.88342346999999999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V29" s="44"/>
      <c r="W29" s="44"/>
    </row>
    <row r="30" spans="1:47" x14ac:dyDescent="0.3">
      <c r="A30" s="44" t="s">
        <v>98</v>
      </c>
      <c r="B30" s="44" t="s">
        <v>86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V30" s="44"/>
      <c r="W30" s="44"/>
    </row>
    <row r="31" spans="1:47" x14ac:dyDescent="0.3">
      <c r="A31" s="44" t="s">
        <v>99</v>
      </c>
      <c r="B31" s="44" t="s">
        <v>86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V31" s="44"/>
      <c r="W31" s="44"/>
    </row>
    <row r="32" spans="1:47" x14ac:dyDescent="0.3">
      <c r="A32" s="44" t="s">
        <v>100</v>
      </c>
      <c r="B32" s="44" t="s">
        <v>88</v>
      </c>
      <c r="C32">
        <v>11.973746</v>
      </c>
      <c r="D32">
        <v>0</v>
      </c>
      <c r="E32">
        <v>2.6242852999999999</v>
      </c>
      <c r="F32" s="44">
        <v>3.0577105000000003E-5</v>
      </c>
      <c r="G32">
        <v>0.33805707000000002</v>
      </c>
      <c r="H32">
        <v>1.6881131999999999E-4</v>
      </c>
      <c r="I32">
        <v>4.4369582E-4</v>
      </c>
      <c r="J32">
        <v>-4.5801845999999999</v>
      </c>
      <c r="K32">
        <v>0.36429815999999998</v>
      </c>
      <c r="L32">
        <v>0</v>
      </c>
      <c r="M32">
        <v>0</v>
      </c>
      <c r="N32">
        <v>0</v>
      </c>
      <c r="O32">
        <v>13.218483000000001</v>
      </c>
      <c r="P32">
        <v>0</v>
      </c>
      <c r="Q32">
        <v>0</v>
      </c>
      <c r="R32" s="44">
        <v>1.0558836E-5</v>
      </c>
      <c r="S32">
        <v>6.7156763E-3</v>
      </c>
      <c r="T32">
        <v>1.4370728E-3</v>
      </c>
      <c r="V32" s="44"/>
      <c r="W32" s="44"/>
      <c r="AG32" s="44"/>
      <c r="AS32" s="44"/>
    </row>
    <row r="33" spans="1:47" x14ac:dyDescent="0.3">
      <c r="A33" s="44" t="s">
        <v>101</v>
      </c>
      <c r="B33" s="44" t="s">
        <v>97</v>
      </c>
      <c r="C33">
        <v>51.091842999999997</v>
      </c>
      <c r="D33">
        <v>0</v>
      </c>
      <c r="E33">
        <v>29.946802999999999</v>
      </c>
      <c r="F33">
        <v>6.9100764000000004E-4</v>
      </c>
      <c r="G33">
        <v>3.1584485999999998</v>
      </c>
      <c r="H33">
        <v>3.8149429999999999E-3</v>
      </c>
      <c r="I33">
        <v>6.4576106999999997E-3</v>
      </c>
      <c r="J33">
        <v>0.10280995</v>
      </c>
      <c r="K33">
        <v>0.69413482999999998</v>
      </c>
      <c r="L33">
        <v>0</v>
      </c>
      <c r="M33">
        <v>0</v>
      </c>
      <c r="N33">
        <v>0</v>
      </c>
      <c r="O33">
        <v>10.5923</v>
      </c>
      <c r="P33">
        <v>0</v>
      </c>
      <c r="Q33">
        <v>0</v>
      </c>
      <c r="R33">
        <v>2.3861763E-4</v>
      </c>
      <c r="S33">
        <v>2.685079</v>
      </c>
      <c r="T33">
        <v>3.9010655999999999</v>
      </c>
      <c r="V33" s="44"/>
      <c r="W33" s="44"/>
    </row>
    <row r="34" spans="1:47" x14ac:dyDescent="0.3">
      <c r="A34" s="44" t="s">
        <v>102</v>
      </c>
      <c r="B34" s="44" t="s">
        <v>97</v>
      </c>
      <c r="C34">
        <v>376.71336000000002</v>
      </c>
      <c r="D34">
        <v>0</v>
      </c>
      <c r="E34">
        <v>257.83087</v>
      </c>
      <c r="F34">
        <v>7.6360548E-3</v>
      </c>
      <c r="G34">
        <v>13.598642</v>
      </c>
      <c r="H34">
        <v>4.2157442000000003E-2</v>
      </c>
      <c r="I34">
        <v>4.4704289000000001E-2</v>
      </c>
      <c r="J34">
        <v>0.17062042999999999</v>
      </c>
      <c r="K34">
        <v>3.8552559</v>
      </c>
      <c r="L34">
        <v>0</v>
      </c>
      <c r="M34">
        <v>0</v>
      </c>
      <c r="N34">
        <v>0</v>
      </c>
      <c r="O34">
        <v>88.788426000000001</v>
      </c>
      <c r="P34">
        <v>0</v>
      </c>
      <c r="Q34">
        <v>0</v>
      </c>
      <c r="R34">
        <v>2.6368699999999999E-3</v>
      </c>
      <c r="S34">
        <v>0.86348855000000002</v>
      </c>
      <c r="T34">
        <v>11.508931</v>
      </c>
      <c r="V34" s="44"/>
      <c r="W34" s="44"/>
    </row>
    <row r="35" spans="1:47" x14ac:dyDescent="0.3">
      <c r="A35" s="44" t="s">
        <v>103</v>
      </c>
      <c r="B35" s="44" t="s">
        <v>97</v>
      </c>
      <c r="C35">
        <v>0.63477583000000004</v>
      </c>
      <c r="D35">
        <v>0</v>
      </c>
      <c r="E35">
        <v>8.6896782000000002E-3</v>
      </c>
      <c r="F35">
        <v>1.5903375000000001E-4</v>
      </c>
      <c r="G35">
        <v>1.1910810000000001E-3</v>
      </c>
      <c r="H35">
        <v>8.7799996000000003E-4</v>
      </c>
      <c r="I35" s="44">
        <v>1.2071339000000001E-5</v>
      </c>
      <c r="J35" s="44">
        <v>7.2116290000000005E-5</v>
      </c>
      <c r="K35">
        <v>6.8418492000000002E-4</v>
      </c>
      <c r="L35">
        <v>0</v>
      </c>
      <c r="M35">
        <v>0</v>
      </c>
      <c r="N35">
        <v>0</v>
      </c>
      <c r="O35">
        <v>0.62292793000000002</v>
      </c>
      <c r="P35">
        <v>0</v>
      </c>
      <c r="Q35">
        <v>0</v>
      </c>
      <c r="R35" s="44">
        <v>5.4917273999999999E-5</v>
      </c>
      <c r="S35" s="44">
        <v>9.7832153000000006E-5</v>
      </c>
      <c r="T35" s="44">
        <v>8.9862389000000005E-6</v>
      </c>
      <c r="V35" s="44"/>
      <c r="W35" s="44"/>
      <c r="AJ35" s="44"/>
      <c r="AK35" s="44"/>
      <c r="AS35" s="44"/>
      <c r="AU35" s="44"/>
    </row>
    <row r="36" spans="1:47" x14ac:dyDescent="0.3">
      <c r="A36" s="44" t="s">
        <v>104</v>
      </c>
      <c r="B36" s="44" t="s">
        <v>97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V36" s="44"/>
      <c r="W36" s="44"/>
    </row>
    <row r="37" spans="1:47" x14ac:dyDescent="0.3">
      <c r="A37" s="44" t="s">
        <v>105</v>
      </c>
      <c r="B37" s="44" t="s">
        <v>97</v>
      </c>
      <c r="C37">
        <v>8.8415814000000008</v>
      </c>
      <c r="D37">
        <v>0</v>
      </c>
      <c r="E37">
        <v>0</v>
      </c>
      <c r="F37">
        <v>0</v>
      </c>
      <c r="G37">
        <v>0</v>
      </c>
      <c r="H37">
        <v>0</v>
      </c>
      <c r="I37">
        <v>2.5298250000000002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6.3117564000000002</v>
      </c>
      <c r="T37">
        <v>0</v>
      </c>
      <c r="V37" s="44"/>
      <c r="W37" s="44"/>
    </row>
    <row r="38" spans="1:47" x14ac:dyDescent="0.3">
      <c r="A38" s="44" t="s">
        <v>106</v>
      </c>
      <c r="B38" s="44" t="s">
        <v>97</v>
      </c>
      <c r="C38">
        <v>4.5268550999999997</v>
      </c>
      <c r="D38">
        <v>0</v>
      </c>
      <c r="E38">
        <v>0</v>
      </c>
      <c r="F38">
        <v>0</v>
      </c>
      <c r="G38">
        <v>0</v>
      </c>
      <c r="H38">
        <v>0</v>
      </c>
      <c r="I38">
        <v>0.22739999999999999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4.2994551000000003</v>
      </c>
      <c r="T38">
        <v>0</v>
      </c>
      <c r="V38" s="44"/>
      <c r="W38" s="44"/>
    </row>
    <row r="39" spans="1:47" x14ac:dyDescent="0.3">
      <c r="A39" s="44" t="s">
        <v>107</v>
      </c>
      <c r="B39" s="44" t="s">
        <v>108</v>
      </c>
      <c r="C39">
        <v>40.158164999999997</v>
      </c>
      <c r="D39">
        <v>0</v>
      </c>
      <c r="E39">
        <v>0</v>
      </c>
      <c r="F39">
        <v>0</v>
      </c>
      <c r="G39">
        <v>0</v>
      </c>
      <c r="H39">
        <v>0</v>
      </c>
      <c r="I39">
        <v>1.2558062000000001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38.902358999999997</v>
      </c>
      <c r="T39">
        <v>0</v>
      </c>
      <c r="V39" s="44"/>
      <c r="W39" s="44"/>
    </row>
    <row r="40" spans="1:47" x14ac:dyDescent="0.3">
      <c r="A40" s="44" t="s">
        <v>109</v>
      </c>
      <c r="B40" s="44" t="s">
        <v>86</v>
      </c>
      <c r="C40">
        <v>55979.987999999998</v>
      </c>
      <c r="D40">
        <v>0</v>
      </c>
      <c r="E40">
        <v>3886.7105999999999</v>
      </c>
      <c r="F40">
        <v>21.977934999999999</v>
      </c>
      <c r="G40">
        <v>657.49212</v>
      </c>
      <c r="H40">
        <v>121.33667</v>
      </c>
      <c r="I40">
        <v>-39.348412000000003</v>
      </c>
      <c r="J40">
        <v>12.53829</v>
      </c>
      <c r="K40">
        <v>536.67750000000001</v>
      </c>
      <c r="L40">
        <v>0</v>
      </c>
      <c r="M40">
        <v>0</v>
      </c>
      <c r="N40">
        <v>0</v>
      </c>
      <c r="O40">
        <v>50943.697999999997</v>
      </c>
      <c r="P40">
        <v>0</v>
      </c>
      <c r="Q40">
        <v>0</v>
      </c>
      <c r="R40">
        <v>7.5893845000000004</v>
      </c>
      <c r="S40">
        <v>-171.35996</v>
      </c>
      <c r="T40">
        <v>2.6759509000000001</v>
      </c>
      <c r="V40" s="44"/>
      <c r="W40" s="44"/>
    </row>
    <row r="42" spans="1:47" x14ac:dyDescent="0.3">
      <c r="D42" s="44" t="s">
        <v>73</v>
      </c>
      <c r="E42" s="45">
        <f t="shared" ref="E42:T42" si="0">E14/$C14</f>
        <v>0.33944906941951025</v>
      </c>
      <c r="F42" s="45">
        <f t="shared" si="0"/>
        <v>2.3302834421398831E-3</v>
      </c>
      <c r="G42" s="45">
        <f t="shared" si="0"/>
        <v>5.9727377616584532E-2</v>
      </c>
      <c r="H42" s="45">
        <f t="shared" si="0"/>
        <v>1.2865123490865568E-2</v>
      </c>
      <c r="I42" s="45">
        <f t="shared" si="0"/>
        <v>8.1320332693056183E-5</v>
      </c>
      <c r="J42" s="45">
        <f t="shared" si="0"/>
        <v>1.2356712092126043E-3</v>
      </c>
      <c r="K42" s="45">
        <f t="shared" si="0"/>
        <v>5.0412875380024223E-2</v>
      </c>
      <c r="L42" s="45">
        <f t="shared" si="0"/>
        <v>0</v>
      </c>
      <c r="M42" s="45">
        <f t="shared" si="0"/>
        <v>0</v>
      </c>
      <c r="N42" s="45">
        <f t="shared" si="0"/>
        <v>0</v>
      </c>
      <c r="O42" s="45">
        <f t="shared" si="0"/>
        <v>0.4889643690927985</v>
      </c>
      <c r="P42" s="45">
        <f t="shared" si="0"/>
        <v>0</v>
      </c>
      <c r="Q42" s="45">
        <f t="shared" si="0"/>
        <v>0</v>
      </c>
      <c r="R42" s="45">
        <f t="shared" si="0"/>
        <v>8.0468968223409662E-4</v>
      </c>
      <c r="S42" s="45">
        <f t="shared" si="0"/>
        <v>1.996583214086747E-2</v>
      </c>
      <c r="T42" s="45">
        <f t="shared" si="0"/>
        <v>2.4163394215818312E-2</v>
      </c>
      <c r="U42" s="44">
        <f t="shared" ref="U42:U68" si="1">SUM(E42:T42)</f>
        <v>1.0000000060227485</v>
      </c>
      <c r="V42" s="45">
        <f>SUM(E42:T42)-SUM(F42,I42,L42,M42,N42,P42,Q42,R42)</f>
        <v>0.99678371256568143</v>
      </c>
    </row>
    <row r="43" spans="1:47" x14ac:dyDescent="0.3">
      <c r="D43" s="44" t="s">
        <v>75</v>
      </c>
      <c r="E43" s="45">
        <f t="shared" ref="E43:T43" si="2">E15/$C15</f>
        <v>4.364451923076669E-2</v>
      </c>
      <c r="F43" s="45">
        <f t="shared" si="2"/>
        <v>7.5021127420712454E-4</v>
      </c>
      <c r="G43" s="45">
        <f t="shared" si="2"/>
        <v>7.6328575020416902E-3</v>
      </c>
      <c r="H43" s="45">
        <f t="shared" si="2"/>
        <v>4.1417967088741405E-3</v>
      </c>
      <c r="I43" s="45">
        <f t="shared" si="2"/>
        <v>3.3625038553663331E-5</v>
      </c>
      <c r="J43" s="45">
        <f t="shared" si="2"/>
        <v>2.2267732750350791E-4</v>
      </c>
      <c r="K43" s="45">
        <f t="shared" si="2"/>
        <v>3.2319902126720043E-3</v>
      </c>
      <c r="L43" s="45">
        <f t="shared" si="2"/>
        <v>0</v>
      </c>
      <c r="M43" s="45">
        <f t="shared" si="2"/>
        <v>0</v>
      </c>
      <c r="N43" s="45">
        <f t="shared" si="2"/>
        <v>0</v>
      </c>
      <c r="O43" s="45">
        <f t="shared" si="2"/>
        <v>0.93981294080832989</v>
      </c>
      <c r="P43" s="45">
        <f t="shared" si="2"/>
        <v>0</v>
      </c>
      <c r="Q43" s="45">
        <f t="shared" si="2"/>
        <v>0</v>
      </c>
      <c r="R43" s="45">
        <f t="shared" si="2"/>
        <v>2.5906173200554569E-4</v>
      </c>
      <c r="S43" s="45">
        <f t="shared" si="2"/>
        <v>2.0114437653235708E-4</v>
      </c>
      <c r="T43" s="45">
        <f t="shared" si="2"/>
        <v>6.9175529662027034E-5</v>
      </c>
      <c r="U43" s="44">
        <f t="shared" si="1"/>
        <v>0.99999999974114862</v>
      </c>
      <c r="V43" s="45">
        <f t="shared" ref="V43:V50" si="3">SUM(E43:T43)-SUM(F43,I43,L43,M43,N43,P43,Q43,R43)</f>
        <v>0.9989571016963823</v>
      </c>
    </row>
    <row r="44" spans="1:47" x14ac:dyDescent="0.3">
      <c r="D44" s="44" t="s">
        <v>77</v>
      </c>
      <c r="E44" s="45">
        <f t="shared" ref="E44:T44" si="4">E16/$C16</f>
        <v>0.59401213340805548</v>
      </c>
      <c r="F44" s="45">
        <f t="shared" si="4"/>
        <v>1.3497467237495711E-3</v>
      </c>
      <c r="G44" s="45">
        <f t="shared" si="4"/>
        <v>3.6081994606805667E-2</v>
      </c>
      <c r="H44" s="45">
        <f t="shared" si="4"/>
        <v>7.4517363423719993E-3</v>
      </c>
      <c r="I44" s="45">
        <f t="shared" si="4"/>
        <v>6.4335034305567677E-5</v>
      </c>
      <c r="J44" s="45">
        <f t="shared" si="4"/>
        <v>4.8229149029977445E-3</v>
      </c>
      <c r="K44" s="45">
        <f t="shared" si="4"/>
        <v>2.8274775097157728E-2</v>
      </c>
      <c r="L44" s="45">
        <f t="shared" si="4"/>
        <v>0</v>
      </c>
      <c r="M44" s="45">
        <f t="shared" si="4"/>
        <v>0</v>
      </c>
      <c r="N44" s="45">
        <f t="shared" si="4"/>
        <v>0</v>
      </c>
      <c r="O44" s="45">
        <f t="shared" si="4"/>
        <v>0.32564242047065384</v>
      </c>
      <c r="P44" s="45">
        <f t="shared" si="4"/>
        <v>0</v>
      </c>
      <c r="Q44" s="45">
        <f t="shared" si="4"/>
        <v>0</v>
      </c>
      <c r="R44" s="45">
        <f t="shared" si="4"/>
        <v>4.6609232586638686E-4</v>
      </c>
      <c r="S44" s="45">
        <f t="shared" si="4"/>
        <v>1.0544248576836027E-3</v>
      </c>
      <c r="T44" s="45">
        <f t="shared" si="4"/>
        <v>7.7941803041938992E-4</v>
      </c>
      <c r="U44" s="44">
        <f t="shared" si="1"/>
        <v>0.99999999180006682</v>
      </c>
      <c r="V44" s="45">
        <f t="shared" si="3"/>
        <v>0.99811981771614533</v>
      </c>
    </row>
    <row r="45" spans="1:47" x14ac:dyDescent="0.3">
      <c r="D45" s="44" t="s">
        <v>79</v>
      </c>
      <c r="E45" s="45">
        <f t="shared" ref="E45:T45" si="5">E17/$C17</f>
        <v>0.5065288247895513</v>
      </c>
      <c r="F45" s="45">
        <f t="shared" si="5"/>
        <v>1.4684413481658234E-3</v>
      </c>
      <c r="G45" s="45">
        <f t="shared" si="5"/>
        <v>5.1264231109400121E-2</v>
      </c>
      <c r="H45" s="45">
        <f t="shared" si="5"/>
        <v>8.1070305538454897E-3</v>
      </c>
      <c r="I45" s="45">
        <f t="shared" si="5"/>
        <v>1.4717181954098711E-4</v>
      </c>
      <c r="J45" s="45">
        <f t="shared" si="5"/>
        <v>0.13084395809445423</v>
      </c>
      <c r="K45" s="45">
        <f t="shared" si="5"/>
        <v>2.4920630607608841E-2</v>
      </c>
      <c r="L45" s="45">
        <f t="shared" si="5"/>
        <v>0</v>
      </c>
      <c r="M45" s="45">
        <f t="shared" si="5"/>
        <v>0</v>
      </c>
      <c r="N45" s="45">
        <f t="shared" si="5"/>
        <v>0</v>
      </c>
      <c r="O45" s="45">
        <f t="shared" si="5"/>
        <v>0.27196239137396888</v>
      </c>
      <c r="P45" s="45">
        <f t="shared" si="5"/>
        <v>0</v>
      </c>
      <c r="Q45" s="45">
        <f t="shared" si="5"/>
        <v>0</v>
      </c>
      <c r="R45" s="45">
        <f t="shared" si="5"/>
        <v>5.0707977469173189E-4</v>
      </c>
      <c r="S45" s="45">
        <f t="shared" si="5"/>
        <v>1.662976548226888E-3</v>
      </c>
      <c r="T45" s="45">
        <f t="shared" si="5"/>
        <v>2.5872623585185875E-3</v>
      </c>
      <c r="U45" s="44">
        <f t="shared" si="1"/>
        <v>0.99999999837797293</v>
      </c>
      <c r="V45" s="45">
        <f t="shared" si="3"/>
        <v>0.9978773054355744</v>
      </c>
    </row>
    <row r="46" spans="1:47" x14ac:dyDescent="0.3">
      <c r="D46" s="44" t="s">
        <v>81</v>
      </c>
      <c r="E46" s="45">
        <f t="shared" ref="E46:T46" si="6">E18/$C18</f>
        <v>0.5941930837791799</v>
      </c>
      <c r="F46" s="45">
        <f t="shared" si="6"/>
        <v>1.5050934682483289E-3</v>
      </c>
      <c r="G46" s="45">
        <f t="shared" si="6"/>
        <v>4.3092389860047438E-2</v>
      </c>
      <c r="H46" s="45">
        <f t="shared" si="6"/>
        <v>8.309381280589995E-3</v>
      </c>
      <c r="I46" s="45">
        <f t="shared" si="6"/>
        <v>1.0844924127914424E-4</v>
      </c>
      <c r="J46" s="45">
        <f t="shared" si="6"/>
        <v>1.7166110774802816E-3</v>
      </c>
      <c r="K46" s="45">
        <f t="shared" si="6"/>
        <v>6.8583522912785147E-2</v>
      </c>
      <c r="L46" s="45">
        <f t="shared" si="6"/>
        <v>0</v>
      </c>
      <c r="M46" s="45">
        <f t="shared" si="6"/>
        <v>0</v>
      </c>
      <c r="N46" s="45">
        <f t="shared" si="6"/>
        <v>0</v>
      </c>
      <c r="O46" s="45">
        <f t="shared" si="6"/>
        <v>0.2799074798390474</v>
      </c>
      <c r="P46" s="45">
        <f t="shared" si="6"/>
        <v>0</v>
      </c>
      <c r="Q46" s="45">
        <f t="shared" si="6"/>
        <v>0</v>
      </c>
      <c r="R46" s="45">
        <f t="shared" si="6"/>
        <v>5.1973641541362583E-4</v>
      </c>
      <c r="S46" s="45">
        <f t="shared" si="6"/>
        <v>8.0401547758345341E-4</v>
      </c>
      <c r="T46" s="45">
        <f t="shared" si="6"/>
        <v>1.2602609029559401E-3</v>
      </c>
      <c r="U46" s="44">
        <f t="shared" si="1"/>
        <v>1.0000000242546108</v>
      </c>
      <c r="V46" s="45">
        <f t="shared" si="3"/>
        <v>0.99786674512966966</v>
      </c>
    </row>
    <row r="47" spans="1:47" x14ac:dyDescent="0.3">
      <c r="D47" s="44" t="s">
        <v>83</v>
      </c>
      <c r="E47" s="45">
        <f t="shared" ref="E47:T47" si="7">E19/$C19</f>
        <v>0.94246375563797635</v>
      </c>
      <c r="F47" s="45">
        <f t="shared" si="7"/>
        <v>8.9897252162691232E-7</v>
      </c>
      <c r="G47" s="45">
        <f t="shared" si="7"/>
        <v>5.2301709028571716E-2</v>
      </c>
      <c r="H47" s="45">
        <f t="shared" si="7"/>
        <v>4.9630840578578318E-6</v>
      </c>
      <c r="I47" s="45">
        <f t="shared" si="7"/>
        <v>5.8619200710036145E-7</v>
      </c>
      <c r="J47" s="45">
        <f t="shared" si="7"/>
        <v>8.6463263695337391E-6</v>
      </c>
      <c r="K47" s="45">
        <f t="shared" si="7"/>
        <v>3.228530480599472E-4</v>
      </c>
      <c r="L47" s="45">
        <f t="shared" si="7"/>
        <v>0</v>
      </c>
      <c r="M47" s="45">
        <f t="shared" si="7"/>
        <v>0</v>
      </c>
      <c r="N47" s="45">
        <f t="shared" si="7"/>
        <v>0</v>
      </c>
      <c r="O47" s="45">
        <f t="shared" si="7"/>
        <v>4.8638740786877774E-3</v>
      </c>
      <c r="P47" s="45">
        <f t="shared" si="7"/>
        <v>0</v>
      </c>
      <c r="Q47" s="45">
        <f t="shared" si="7"/>
        <v>0</v>
      </c>
      <c r="R47" s="45">
        <f t="shared" si="7"/>
        <v>3.1043172847582915E-7</v>
      </c>
      <c r="S47" s="45">
        <f t="shared" si="7"/>
        <v>1.6675639205363806E-5</v>
      </c>
      <c r="T47" s="45">
        <f t="shared" si="7"/>
        <v>1.5735883934824161E-5</v>
      </c>
      <c r="U47" s="44">
        <f t="shared" si="1"/>
        <v>1.0000000083231204</v>
      </c>
      <c r="V47" s="45">
        <f t="shared" si="3"/>
        <v>0.99999821272686318</v>
      </c>
    </row>
    <row r="48" spans="1:47" x14ac:dyDescent="0.3">
      <c r="D48" s="44" t="s">
        <v>85</v>
      </c>
      <c r="E48" s="45">
        <f t="shared" ref="E48:T48" si="8">E20/$C20</f>
        <v>0.38354765346614905</v>
      </c>
      <c r="F48" s="45">
        <f t="shared" si="8"/>
        <v>2.6684756175217985E-3</v>
      </c>
      <c r="G48" s="45">
        <f t="shared" si="8"/>
        <v>6.4449877757761356E-2</v>
      </c>
      <c r="H48" s="45">
        <f t="shared" si="8"/>
        <v>1.4732228304372621E-2</v>
      </c>
      <c r="I48" s="45">
        <f t="shared" si="8"/>
        <v>8.4889408315981497E-5</v>
      </c>
      <c r="J48" s="45">
        <f t="shared" si="8"/>
        <v>7.3367538138647507E-4</v>
      </c>
      <c r="K48" s="45">
        <f t="shared" si="8"/>
        <v>5.8084101178488189E-2</v>
      </c>
      <c r="L48" s="45">
        <f t="shared" si="8"/>
        <v>0</v>
      </c>
      <c r="M48" s="45">
        <f t="shared" si="8"/>
        <v>0</v>
      </c>
      <c r="N48" s="45">
        <f t="shared" si="8"/>
        <v>0</v>
      </c>
      <c r="O48" s="45">
        <f t="shared" si="8"/>
        <v>0.47374278825380783</v>
      </c>
      <c r="P48" s="45">
        <f t="shared" si="8"/>
        <v>0</v>
      </c>
      <c r="Q48" s="45">
        <f t="shared" si="8"/>
        <v>0</v>
      </c>
      <c r="R48" s="45">
        <f t="shared" si="8"/>
        <v>9.2147364857392495E-4</v>
      </c>
      <c r="S48" s="45">
        <f t="shared" si="8"/>
        <v>7.2221741050577004E-4</v>
      </c>
      <c r="T48" s="45">
        <f t="shared" si="8"/>
        <v>3.1261755771992353E-4</v>
      </c>
      <c r="U48" s="44">
        <f t="shared" si="1"/>
        <v>0.99999999798460304</v>
      </c>
      <c r="V48" s="45">
        <f t="shared" si="3"/>
        <v>0.99632515931019139</v>
      </c>
    </row>
    <row r="49" spans="4:22" x14ac:dyDescent="0.3">
      <c r="D49" s="44" t="s">
        <v>87</v>
      </c>
      <c r="E49" s="45">
        <f t="shared" ref="E49:T49" si="9">E21/$C21</f>
        <v>0.56366449718753442</v>
      </c>
      <c r="F49" s="45">
        <f t="shared" si="9"/>
        <v>1.9535694378081305E-3</v>
      </c>
      <c r="G49" s="45">
        <f t="shared" si="9"/>
        <v>7.4677712620352443E-2</v>
      </c>
      <c r="H49" s="45">
        <f t="shared" si="9"/>
        <v>1.0785345582215885E-2</v>
      </c>
      <c r="I49" s="45">
        <f t="shared" si="9"/>
        <v>1.2939569975651904E-4</v>
      </c>
      <c r="J49" s="45">
        <f t="shared" si="9"/>
        <v>9.6168665696671499E-2</v>
      </c>
      <c r="K49" s="45">
        <f t="shared" si="9"/>
        <v>2.2203825639228205E-2</v>
      </c>
      <c r="L49" s="45">
        <f t="shared" si="9"/>
        <v>0</v>
      </c>
      <c r="M49" s="45">
        <f t="shared" si="9"/>
        <v>0</v>
      </c>
      <c r="N49" s="45">
        <f t="shared" si="9"/>
        <v>0</v>
      </c>
      <c r="O49" s="45">
        <f t="shared" si="9"/>
        <v>0.20920127560887278</v>
      </c>
      <c r="P49" s="45">
        <f t="shared" si="9"/>
        <v>0</v>
      </c>
      <c r="Q49" s="45">
        <f t="shared" si="9"/>
        <v>0</v>
      </c>
      <c r="R49" s="45">
        <f t="shared" si="9"/>
        <v>6.7460341717700623E-4</v>
      </c>
      <c r="S49" s="45">
        <f t="shared" si="9"/>
        <v>1.2739316181995249E-2</v>
      </c>
      <c r="T49" s="45">
        <f t="shared" si="9"/>
        <v>7.801825018706892E-3</v>
      </c>
      <c r="U49" s="44">
        <f t="shared" si="1"/>
        <v>1.0000000320903188</v>
      </c>
      <c r="V49" s="45">
        <f t="shared" si="3"/>
        <v>0.99724246353557722</v>
      </c>
    </row>
    <row r="50" spans="4:22" x14ac:dyDescent="0.3">
      <c r="D50" s="44" t="s">
        <v>89</v>
      </c>
      <c r="E50" s="45">
        <f t="shared" ref="E50:T50" si="10">E22/$C22</f>
        <v>0.7235347636005246</v>
      </c>
      <c r="F50" s="45">
        <f t="shared" si="10"/>
        <v>1.2125068340920761E-3</v>
      </c>
      <c r="G50" s="45">
        <f t="shared" si="10"/>
        <v>5.5582507382345873E-2</v>
      </c>
      <c r="H50" s="45">
        <f t="shared" si="10"/>
        <v>6.6940571296527501E-3</v>
      </c>
      <c r="I50" s="45">
        <f t="shared" si="10"/>
        <v>4.7090788246994801E-5</v>
      </c>
      <c r="J50" s="45">
        <f t="shared" si="10"/>
        <v>1.5562570317107726E-3</v>
      </c>
      <c r="K50" s="45">
        <f t="shared" si="10"/>
        <v>1.960144829441594E-2</v>
      </c>
      <c r="L50" s="45">
        <f t="shared" si="10"/>
        <v>0</v>
      </c>
      <c r="M50" s="45">
        <f t="shared" si="10"/>
        <v>0</v>
      </c>
      <c r="N50" s="45">
        <f t="shared" si="10"/>
        <v>0</v>
      </c>
      <c r="O50" s="45">
        <f t="shared" si="10"/>
        <v>0.1891365202346223</v>
      </c>
      <c r="P50" s="45">
        <f t="shared" si="10"/>
        <v>0</v>
      </c>
      <c r="Q50" s="45">
        <f t="shared" si="10"/>
        <v>0</v>
      </c>
      <c r="R50" s="45">
        <f t="shared" si="10"/>
        <v>4.1870088777290612E-4</v>
      </c>
      <c r="S50" s="45">
        <f t="shared" si="10"/>
        <v>1.4440843271499861E-3</v>
      </c>
      <c r="T50" s="45">
        <f t="shared" si="10"/>
        <v>7.7205284918731559E-4</v>
      </c>
      <c r="U50" s="44">
        <f t="shared" si="1"/>
        <v>0.99999998935972156</v>
      </c>
      <c r="V50" s="45">
        <f t="shared" si="3"/>
        <v>0.99832169084960953</v>
      </c>
    </row>
    <row r="51" spans="4:22" x14ac:dyDescent="0.3">
      <c r="D51" s="44" t="s">
        <v>90</v>
      </c>
      <c r="E51" s="45">
        <f t="shared" ref="E51:T51" si="11">E23/$C23</f>
        <v>7.5724740464316931E-2</v>
      </c>
      <c r="F51" s="45">
        <f t="shared" si="11"/>
        <v>8.1472237806146054E-6</v>
      </c>
      <c r="G51" s="45">
        <f t="shared" si="11"/>
        <v>6.9113204579799381E-3</v>
      </c>
      <c r="H51" s="45">
        <f t="shared" si="11"/>
        <v>4.4979523108845849E-5</v>
      </c>
      <c r="I51" s="45">
        <f t="shared" si="11"/>
        <v>1.0509965218698654E-5</v>
      </c>
      <c r="J51" s="45">
        <f t="shared" si="11"/>
        <v>5.0956977340690251E-4</v>
      </c>
      <c r="K51" s="45">
        <f t="shared" si="11"/>
        <v>4.7216770170661858E-3</v>
      </c>
      <c r="L51" s="45">
        <f t="shared" si="11"/>
        <v>0</v>
      </c>
      <c r="M51" s="45">
        <f t="shared" si="11"/>
        <v>0</v>
      </c>
      <c r="N51" s="45">
        <f t="shared" si="11"/>
        <v>0</v>
      </c>
      <c r="O51" s="45">
        <f t="shared" si="11"/>
        <v>0.91181100331366871</v>
      </c>
      <c r="P51" s="45">
        <f t="shared" si="11"/>
        <v>0</v>
      </c>
      <c r="Q51" s="45">
        <f t="shared" si="11"/>
        <v>0</v>
      </c>
      <c r="R51" s="45">
        <f t="shared" si="11"/>
        <v>2.8133861481747278E-6</v>
      </c>
      <c r="S51" s="45">
        <f t="shared" si="11"/>
        <v>2.4193790588168554E-4</v>
      </c>
      <c r="T51" s="45">
        <f t="shared" si="11"/>
        <v>1.331649057813051E-5</v>
      </c>
      <c r="U51" s="44">
        <f t="shared" si="1"/>
        <v>1.0000000155211548</v>
      </c>
    </row>
    <row r="52" spans="4:22" x14ac:dyDescent="0.3">
      <c r="D52" s="44" t="s">
        <v>91</v>
      </c>
      <c r="E52" s="45">
        <f t="shared" ref="E52:T52" si="12">E24/$C24</f>
        <v>0</v>
      </c>
      <c r="F52" s="45">
        <f t="shared" si="12"/>
        <v>0</v>
      </c>
      <c r="G52" s="45">
        <f t="shared" si="12"/>
        <v>33.333333333333336</v>
      </c>
      <c r="H52" s="45">
        <f t="shared" si="12"/>
        <v>0</v>
      </c>
      <c r="I52" s="45">
        <f t="shared" si="12"/>
        <v>-32.333333333333336</v>
      </c>
      <c r="J52" s="45">
        <f t="shared" si="12"/>
        <v>0</v>
      </c>
      <c r="K52" s="45">
        <f t="shared" si="12"/>
        <v>0</v>
      </c>
      <c r="L52" s="45">
        <f t="shared" si="12"/>
        <v>0</v>
      </c>
      <c r="M52" s="45">
        <f t="shared" si="12"/>
        <v>0</v>
      </c>
      <c r="N52" s="45">
        <f t="shared" si="12"/>
        <v>0</v>
      </c>
      <c r="O52" s="45">
        <f t="shared" si="12"/>
        <v>0</v>
      </c>
      <c r="P52" s="45">
        <f t="shared" si="12"/>
        <v>0</v>
      </c>
      <c r="Q52" s="45">
        <f t="shared" si="12"/>
        <v>0</v>
      </c>
      <c r="R52" s="45">
        <f t="shared" si="12"/>
        <v>0</v>
      </c>
      <c r="S52" s="45">
        <f t="shared" si="12"/>
        <v>0</v>
      </c>
      <c r="T52" s="45">
        <f t="shared" si="12"/>
        <v>0</v>
      </c>
      <c r="U52" s="44">
        <f t="shared" si="1"/>
        <v>1</v>
      </c>
    </row>
    <row r="53" spans="4:22" x14ac:dyDescent="0.3">
      <c r="D53" s="44" t="s">
        <v>92</v>
      </c>
      <c r="E53" s="45">
        <f t="shared" ref="E53:T53" si="13">E25/$C25</f>
        <v>7.5699505708239051E-2</v>
      </c>
      <c r="F53" s="45">
        <f t="shared" si="13"/>
        <v>8.1445087735567387E-6</v>
      </c>
      <c r="G53" s="45">
        <f t="shared" si="13"/>
        <v>1.8016815055346545E-2</v>
      </c>
      <c r="H53" s="45">
        <f t="shared" si="13"/>
        <v>4.4964533987890247E-5</v>
      </c>
      <c r="I53" s="45">
        <f t="shared" si="13"/>
        <v>-1.0764057224356426E-2</v>
      </c>
      <c r="J53" s="45">
        <f t="shared" si="13"/>
        <v>5.0939996273660193E-4</v>
      </c>
      <c r="K53" s="45">
        <f t="shared" si="13"/>
        <v>4.7201035502299369E-3</v>
      </c>
      <c r="L53" s="45">
        <f t="shared" si="13"/>
        <v>0</v>
      </c>
      <c r="M53" s="45">
        <f t="shared" si="13"/>
        <v>0</v>
      </c>
      <c r="N53" s="45">
        <f t="shared" si="13"/>
        <v>0</v>
      </c>
      <c r="O53" s="45">
        <f t="shared" si="13"/>
        <v>0.91150714848212144</v>
      </c>
      <c r="P53" s="45">
        <f t="shared" si="13"/>
        <v>0</v>
      </c>
      <c r="Q53" s="45">
        <f t="shared" si="13"/>
        <v>0</v>
      </c>
      <c r="R53" s="45">
        <f t="shared" si="13"/>
        <v>2.812448606325568E-6</v>
      </c>
      <c r="S53" s="45">
        <f t="shared" si="13"/>
        <v>2.4185728171574608E-4</v>
      </c>
      <c r="T53" s="45">
        <f t="shared" si="13"/>
        <v>1.3312052947978303E-5</v>
      </c>
      <c r="U53" s="44">
        <f t="shared" si="1"/>
        <v>1.0000000063603487</v>
      </c>
    </row>
    <row r="54" spans="4:22" x14ac:dyDescent="0.3">
      <c r="D54" s="44" t="s">
        <v>93</v>
      </c>
      <c r="E54" s="45">
        <f t="shared" ref="E54:T54" si="14">E26/$C26</f>
        <v>5.8748610192116628E-2</v>
      </c>
      <c r="F54" s="45">
        <f t="shared" si="14"/>
        <v>4.2454738369089107E-4</v>
      </c>
      <c r="G54" s="45">
        <f t="shared" si="14"/>
        <v>1.0789503728277283E-2</v>
      </c>
      <c r="H54" s="45">
        <f t="shared" si="14"/>
        <v>2.3438584041927894E-3</v>
      </c>
      <c r="I54" s="45">
        <f t="shared" si="14"/>
        <v>2.3817601804890341E-5</v>
      </c>
      <c r="J54" s="45">
        <f t="shared" si="14"/>
        <v>2.0539603126694885E-4</v>
      </c>
      <c r="K54" s="45">
        <f t="shared" si="14"/>
        <v>7.9964466879193768E-3</v>
      </c>
      <c r="L54" s="45">
        <f t="shared" si="14"/>
        <v>0</v>
      </c>
      <c r="M54" s="45">
        <f t="shared" si="14"/>
        <v>0</v>
      </c>
      <c r="N54" s="45">
        <f t="shared" si="14"/>
        <v>0</v>
      </c>
      <c r="O54" s="45">
        <f t="shared" si="14"/>
        <v>0.91903198534106911</v>
      </c>
      <c r="P54" s="45">
        <f t="shared" si="14"/>
        <v>0</v>
      </c>
      <c r="Q54" s="45">
        <f t="shared" si="14"/>
        <v>0</v>
      </c>
      <c r="R54" s="45">
        <f t="shared" si="14"/>
        <v>1.4660401152166645E-4</v>
      </c>
      <c r="S54" s="45">
        <f t="shared" si="14"/>
        <v>2.384193831344069E-4</v>
      </c>
      <c r="T54" s="45">
        <f t="shared" si="14"/>
        <v>5.0805542108349827E-5</v>
      </c>
      <c r="U54" s="44">
        <f t="shared" si="1"/>
        <v>0.99999999430710229</v>
      </c>
    </row>
    <row r="55" spans="4:22" x14ac:dyDescent="0.3">
      <c r="D55" s="44" t="s">
        <v>94</v>
      </c>
      <c r="E55" s="45">
        <f t="shared" ref="E55:T55" si="15">E27/$C27</f>
        <v>1.090151390436334</v>
      </c>
      <c r="F55" s="45">
        <f t="shared" si="15"/>
        <v>0</v>
      </c>
      <c r="G55" s="45">
        <f t="shared" si="15"/>
        <v>6.1814645183059645E-2</v>
      </c>
      <c r="H55" s="45">
        <f t="shared" si="15"/>
        <v>0</v>
      </c>
      <c r="I55" s="45">
        <f t="shared" si="15"/>
        <v>0</v>
      </c>
      <c r="J55" s="45">
        <f t="shared" si="15"/>
        <v>0</v>
      </c>
      <c r="K55" s="45">
        <f t="shared" si="15"/>
        <v>0.20315879998021508</v>
      </c>
      <c r="L55" s="45">
        <f t="shared" si="15"/>
        <v>0</v>
      </c>
      <c r="M55" s="45">
        <f t="shared" si="15"/>
        <v>0</v>
      </c>
      <c r="N55" s="45">
        <f t="shared" si="15"/>
        <v>0</v>
      </c>
      <c r="O55" s="45">
        <f t="shared" si="15"/>
        <v>0</v>
      </c>
      <c r="P55" s="45">
        <f t="shared" si="15"/>
        <v>0</v>
      </c>
      <c r="Q55" s="45">
        <f t="shared" si="15"/>
        <v>0</v>
      </c>
      <c r="R55" s="45">
        <f t="shared" si="15"/>
        <v>0</v>
      </c>
      <c r="S55" s="45">
        <f t="shared" si="15"/>
        <v>-0.35512485291427931</v>
      </c>
      <c r="T55" s="45">
        <f t="shared" si="15"/>
        <v>0</v>
      </c>
      <c r="U55" s="44">
        <f t="shared" si="1"/>
        <v>0.99999998268532952</v>
      </c>
    </row>
    <row r="56" spans="4:22" x14ac:dyDescent="0.3">
      <c r="D56" s="44" t="s">
        <v>95</v>
      </c>
      <c r="E56" s="45">
        <f t="shared" ref="E56:T56" si="16">E28/$C28</f>
        <v>6.8982766990863059E-2</v>
      </c>
      <c r="F56" s="45">
        <f t="shared" si="16"/>
        <v>4.2035461206035418E-4</v>
      </c>
      <c r="G56" s="45">
        <f t="shared" si="16"/>
        <v>1.1291992551873827E-2</v>
      </c>
      <c r="H56" s="45">
        <f t="shared" si="16"/>
        <v>2.3207108245419817E-3</v>
      </c>
      <c r="I56" s="45">
        <f t="shared" si="16"/>
        <v>2.3581696076131329E-5</v>
      </c>
      <c r="J56" s="45">
        <f t="shared" si="16"/>
        <v>2.0327931988148225E-4</v>
      </c>
      <c r="K56" s="45">
        <f t="shared" si="16"/>
        <v>9.9380499449036423E-3</v>
      </c>
      <c r="L56" s="45">
        <f t="shared" si="16"/>
        <v>0</v>
      </c>
      <c r="M56" s="45">
        <f t="shared" si="16"/>
        <v>0</v>
      </c>
      <c r="N56" s="45">
        <f t="shared" si="16"/>
        <v>0</v>
      </c>
      <c r="O56" s="45">
        <f t="shared" si="16"/>
        <v>0.90992330714606673</v>
      </c>
      <c r="P56" s="45">
        <f t="shared" si="16"/>
        <v>0</v>
      </c>
      <c r="Q56" s="45">
        <f t="shared" si="16"/>
        <v>0</v>
      </c>
      <c r="R56" s="45">
        <f t="shared" si="16"/>
        <v>1.4515616585566334E-4</v>
      </c>
      <c r="S56" s="45">
        <f t="shared" si="16"/>
        <v>-3.2994843084880572E-3</v>
      </c>
      <c r="T56" s="45">
        <f t="shared" si="16"/>
        <v>5.0294322566822906E-5</v>
      </c>
      <c r="U56" s="44">
        <f t="shared" si="1"/>
        <v>1.0000000092662016</v>
      </c>
    </row>
    <row r="57" spans="4:22" x14ac:dyDescent="0.3">
      <c r="D57" s="44" t="s">
        <v>96</v>
      </c>
      <c r="E57" s="45">
        <f t="shared" ref="E57:T57" si="17">E29/$C29</f>
        <v>0.92218261768427523</v>
      </c>
      <c r="F57" s="45">
        <f t="shared" si="17"/>
        <v>0</v>
      </c>
      <c r="G57" s="45">
        <f t="shared" si="17"/>
        <v>7.7817423716242604E-2</v>
      </c>
      <c r="H57" s="45">
        <f t="shared" si="17"/>
        <v>0</v>
      </c>
      <c r="I57" s="45">
        <f t="shared" si="17"/>
        <v>0</v>
      </c>
      <c r="J57" s="45">
        <f t="shared" si="17"/>
        <v>0</v>
      </c>
      <c r="K57" s="45">
        <f t="shared" si="17"/>
        <v>0</v>
      </c>
      <c r="L57" s="45">
        <f t="shared" si="17"/>
        <v>0</v>
      </c>
      <c r="M57" s="45">
        <f t="shared" si="17"/>
        <v>0</v>
      </c>
      <c r="N57" s="45">
        <f t="shared" si="17"/>
        <v>0</v>
      </c>
      <c r="O57" s="45">
        <f t="shared" si="17"/>
        <v>0</v>
      </c>
      <c r="P57" s="45">
        <f t="shared" si="17"/>
        <v>0</v>
      </c>
      <c r="Q57" s="45">
        <f t="shared" si="17"/>
        <v>0</v>
      </c>
      <c r="R57" s="45">
        <f t="shared" si="17"/>
        <v>0</v>
      </c>
      <c r="S57" s="45">
        <f t="shared" si="17"/>
        <v>0</v>
      </c>
      <c r="T57" s="45">
        <f t="shared" si="17"/>
        <v>0</v>
      </c>
      <c r="U57" s="44">
        <f t="shared" si="1"/>
        <v>1.0000000414005179</v>
      </c>
    </row>
    <row r="58" spans="4:22" x14ac:dyDescent="0.3">
      <c r="D58" s="44" t="s">
        <v>98</v>
      </c>
      <c r="E58" s="45" t="e">
        <f t="shared" ref="E58:T58" si="18">E30/$C30</f>
        <v>#DIV/0!</v>
      </c>
      <c r="F58" s="45" t="e">
        <f t="shared" si="18"/>
        <v>#DIV/0!</v>
      </c>
      <c r="G58" s="45" t="e">
        <f t="shared" si="18"/>
        <v>#DIV/0!</v>
      </c>
      <c r="H58" s="45" t="e">
        <f t="shared" si="18"/>
        <v>#DIV/0!</v>
      </c>
      <c r="I58" s="45" t="e">
        <f t="shared" si="18"/>
        <v>#DIV/0!</v>
      </c>
      <c r="J58" s="45" t="e">
        <f t="shared" si="18"/>
        <v>#DIV/0!</v>
      </c>
      <c r="K58" s="45" t="e">
        <f t="shared" si="18"/>
        <v>#DIV/0!</v>
      </c>
      <c r="L58" s="45" t="e">
        <f t="shared" si="18"/>
        <v>#DIV/0!</v>
      </c>
      <c r="M58" s="45" t="e">
        <f t="shared" si="18"/>
        <v>#DIV/0!</v>
      </c>
      <c r="N58" s="45" t="e">
        <f t="shared" si="18"/>
        <v>#DIV/0!</v>
      </c>
      <c r="O58" s="45" t="e">
        <f t="shared" si="18"/>
        <v>#DIV/0!</v>
      </c>
      <c r="P58" s="45" t="e">
        <f t="shared" si="18"/>
        <v>#DIV/0!</v>
      </c>
      <c r="Q58" s="45" t="e">
        <f t="shared" si="18"/>
        <v>#DIV/0!</v>
      </c>
      <c r="R58" s="45" t="e">
        <f t="shared" si="18"/>
        <v>#DIV/0!</v>
      </c>
      <c r="S58" s="45" t="e">
        <f t="shared" si="18"/>
        <v>#DIV/0!</v>
      </c>
      <c r="T58" s="45" t="e">
        <f t="shared" si="18"/>
        <v>#DIV/0!</v>
      </c>
      <c r="U58" s="44" t="e">
        <f t="shared" si="1"/>
        <v>#DIV/0!</v>
      </c>
    </row>
    <row r="59" spans="4:22" x14ac:dyDescent="0.3">
      <c r="D59" s="44" t="s">
        <v>99</v>
      </c>
      <c r="E59" s="45" t="e">
        <f t="shared" ref="E59:T59" si="19">E31/$C31</f>
        <v>#DIV/0!</v>
      </c>
      <c r="F59" s="45" t="e">
        <f t="shared" si="19"/>
        <v>#DIV/0!</v>
      </c>
      <c r="G59" s="45" t="e">
        <f t="shared" si="19"/>
        <v>#DIV/0!</v>
      </c>
      <c r="H59" s="45" t="e">
        <f t="shared" si="19"/>
        <v>#DIV/0!</v>
      </c>
      <c r="I59" s="45" t="e">
        <f t="shared" si="19"/>
        <v>#DIV/0!</v>
      </c>
      <c r="J59" s="45" t="e">
        <f t="shared" si="19"/>
        <v>#DIV/0!</v>
      </c>
      <c r="K59" s="45" t="e">
        <f t="shared" si="19"/>
        <v>#DIV/0!</v>
      </c>
      <c r="L59" s="45" t="e">
        <f t="shared" si="19"/>
        <v>#DIV/0!</v>
      </c>
      <c r="M59" s="45" t="e">
        <f t="shared" si="19"/>
        <v>#DIV/0!</v>
      </c>
      <c r="N59" s="45" t="e">
        <f t="shared" si="19"/>
        <v>#DIV/0!</v>
      </c>
      <c r="O59" s="45" t="e">
        <f t="shared" si="19"/>
        <v>#DIV/0!</v>
      </c>
      <c r="P59" s="45" t="e">
        <f t="shared" si="19"/>
        <v>#DIV/0!</v>
      </c>
      <c r="Q59" s="45" t="e">
        <f t="shared" si="19"/>
        <v>#DIV/0!</v>
      </c>
      <c r="R59" s="45" t="e">
        <f t="shared" si="19"/>
        <v>#DIV/0!</v>
      </c>
      <c r="S59" s="45" t="e">
        <f t="shared" si="19"/>
        <v>#DIV/0!</v>
      </c>
      <c r="T59" s="45" t="e">
        <f t="shared" si="19"/>
        <v>#DIV/0!</v>
      </c>
      <c r="U59" s="44" t="e">
        <f t="shared" si="1"/>
        <v>#DIV/0!</v>
      </c>
    </row>
    <row r="60" spans="4:22" x14ac:dyDescent="0.3">
      <c r="D60" s="44" t="s">
        <v>100</v>
      </c>
      <c r="E60" s="45">
        <f t="shared" ref="E60:T60" si="20">E32/$C32</f>
        <v>0.21916994898672479</v>
      </c>
      <c r="F60" s="45">
        <f t="shared" si="20"/>
        <v>2.5536791076075944E-6</v>
      </c>
      <c r="G60" s="45">
        <f t="shared" si="20"/>
        <v>2.8233192018604705E-2</v>
      </c>
      <c r="H60" s="45">
        <f t="shared" si="20"/>
        <v>1.409845506995054E-5</v>
      </c>
      <c r="I60" s="45">
        <f t="shared" si="20"/>
        <v>3.7055723413541591E-5</v>
      </c>
      <c r="J60" s="45">
        <f t="shared" si="20"/>
        <v>-0.38251893768249301</v>
      </c>
      <c r="K60" s="45">
        <f t="shared" si="20"/>
        <v>3.0424744269671327E-2</v>
      </c>
      <c r="L60" s="45">
        <f t="shared" si="20"/>
        <v>0</v>
      </c>
      <c r="M60" s="45">
        <f t="shared" si="20"/>
        <v>0</v>
      </c>
      <c r="N60" s="45">
        <f t="shared" si="20"/>
        <v>0</v>
      </c>
      <c r="O60" s="45">
        <f t="shared" si="20"/>
        <v>1.1039555206866758</v>
      </c>
      <c r="P60" s="45">
        <f t="shared" si="20"/>
        <v>0</v>
      </c>
      <c r="Q60" s="45">
        <f t="shared" si="20"/>
        <v>0</v>
      </c>
      <c r="R60" s="45">
        <f t="shared" si="20"/>
        <v>8.8183230210495526E-7</v>
      </c>
      <c r="S60" s="45">
        <f t="shared" si="20"/>
        <v>5.6086677469189671E-4</v>
      </c>
      <c r="T60" s="45">
        <f t="shared" si="20"/>
        <v>1.2001864746421045E-4</v>
      </c>
      <c r="U60" s="44">
        <f t="shared" si="1"/>
        <v>0.99999994339123299</v>
      </c>
    </row>
    <row r="61" spans="4:22" x14ac:dyDescent="0.3">
      <c r="D61" s="44" t="s">
        <v>101</v>
      </c>
      <c r="E61" s="45">
        <f t="shared" ref="E61:T61" si="21">E33/$C33</f>
        <v>0.58613667547674886</v>
      </c>
      <c r="F61" s="45">
        <f t="shared" si="21"/>
        <v>1.3524813344470665E-5</v>
      </c>
      <c r="G61" s="45">
        <f t="shared" si="21"/>
        <v>6.1819038314981124E-2</v>
      </c>
      <c r="H61" s="45">
        <f t="shared" si="21"/>
        <v>7.4668337957587477E-5</v>
      </c>
      <c r="I61" s="45">
        <f t="shared" si="21"/>
        <v>1.2639220511188057E-4</v>
      </c>
      <c r="J61" s="45">
        <f t="shared" si="21"/>
        <v>2.0122576122376325E-3</v>
      </c>
      <c r="K61" s="45">
        <f t="shared" si="21"/>
        <v>1.3586020570837501E-2</v>
      </c>
      <c r="L61" s="45">
        <f t="shared" si="21"/>
        <v>0</v>
      </c>
      <c r="M61" s="45">
        <f t="shared" si="21"/>
        <v>0</v>
      </c>
      <c r="N61" s="45">
        <f t="shared" si="21"/>
        <v>0</v>
      </c>
      <c r="O61" s="45">
        <f t="shared" si="21"/>
        <v>0.20731880820975671</v>
      </c>
      <c r="P61" s="45">
        <f t="shared" si="21"/>
        <v>0</v>
      </c>
      <c r="Q61" s="45">
        <f t="shared" si="21"/>
        <v>0</v>
      </c>
      <c r="R61" s="45">
        <f t="shared" si="21"/>
        <v>4.6703664614329926E-6</v>
      </c>
      <c r="S61" s="45">
        <f t="shared" si="21"/>
        <v>5.2553966393422136E-2</v>
      </c>
      <c r="T61" s="45">
        <f t="shared" si="21"/>
        <v>7.6353980810596328E-2</v>
      </c>
      <c r="U61" s="44">
        <f t="shared" si="1"/>
        <v>1.0000000031114558</v>
      </c>
    </row>
    <row r="62" spans="4:22" x14ac:dyDescent="0.3">
      <c r="D62" s="44" t="s">
        <v>102</v>
      </c>
      <c r="E62" s="45">
        <f t="shared" ref="E62:T62" si="22">E34/$C34</f>
        <v>0.68442189042618506</v>
      </c>
      <c r="F62" s="45">
        <f t="shared" si="22"/>
        <v>2.0270199071251414E-5</v>
      </c>
      <c r="G62" s="45">
        <f t="shared" si="22"/>
        <v>3.6098114492143306E-2</v>
      </c>
      <c r="H62" s="45">
        <f t="shared" si="22"/>
        <v>1.1190853969182298E-4</v>
      </c>
      <c r="I62" s="45">
        <f t="shared" si="22"/>
        <v>1.1866924231197959E-4</v>
      </c>
      <c r="J62" s="45">
        <f t="shared" si="22"/>
        <v>4.5291844706542924E-4</v>
      </c>
      <c r="K62" s="45">
        <f t="shared" si="22"/>
        <v>1.0233924010552745E-2</v>
      </c>
      <c r="L62" s="45">
        <f t="shared" si="22"/>
        <v>0</v>
      </c>
      <c r="M62" s="45">
        <f t="shared" si="22"/>
        <v>0</v>
      </c>
      <c r="N62" s="45">
        <f t="shared" si="22"/>
        <v>0</v>
      </c>
      <c r="O62" s="45">
        <f t="shared" si="22"/>
        <v>0.23569226745767657</v>
      </c>
      <c r="P62" s="45">
        <f t="shared" si="22"/>
        <v>0</v>
      </c>
      <c r="Q62" s="45">
        <f t="shared" si="22"/>
        <v>0</v>
      </c>
      <c r="R62" s="45">
        <f t="shared" si="22"/>
        <v>6.9996721114430341E-6</v>
      </c>
      <c r="S62" s="45">
        <f t="shared" si="22"/>
        <v>2.2921633307616167E-3</v>
      </c>
      <c r="T62" s="45">
        <f t="shared" si="22"/>
        <v>3.0550896841035846E-2</v>
      </c>
      <c r="U62" s="44">
        <f t="shared" si="1"/>
        <v>1.000000022658607</v>
      </c>
    </row>
    <row r="63" spans="4:22" x14ac:dyDescent="0.3">
      <c r="D63" s="44" t="s">
        <v>103</v>
      </c>
      <c r="E63" s="45">
        <f t="shared" ref="E63:T63" si="23">E35/$C35</f>
        <v>1.3689365267735541E-2</v>
      </c>
      <c r="F63" s="45">
        <f t="shared" si="23"/>
        <v>2.5053529527108804E-4</v>
      </c>
      <c r="G63" s="45">
        <f t="shared" si="23"/>
        <v>1.8763805168826293E-3</v>
      </c>
      <c r="H63" s="45">
        <f t="shared" si="23"/>
        <v>1.3831653924189268E-3</v>
      </c>
      <c r="I63" s="45">
        <f t="shared" si="23"/>
        <v>1.9016696020073732E-5</v>
      </c>
      <c r="J63" s="45">
        <f t="shared" si="23"/>
        <v>1.1360906731436199E-4</v>
      </c>
      <c r="K63" s="45">
        <f t="shared" si="23"/>
        <v>1.077837068875165E-3</v>
      </c>
      <c r="L63" s="45">
        <f t="shared" si="23"/>
        <v>0</v>
      </c>
      <c r="M63" s="45">
        <f t="shared" si="23"/>
        <v>0</v>
      </c>
      <c r="N63" s="45">
        <f t="shared" si="23"/>
        <v>0</v>
      </c>
      <c r="O63" s="45">
        <f t="shared" si="23"/>
        <v>0.98133530068402253</v>
      </c>
      <c r="P63" s="45">
        <f t="shared" si="23"/>
        <v>0</v>
      </c>
      <c r="Q63" s="45">
        <f t="shared" si="23"/>
        <v>0</v>
      </c>
      <c r="R63" s="45">
        <f t="shared" si="23"/>
        <v>8.651443770314946E-5</v>
      </c>
      <c r="S63" s="45">
        <f t="shared" si="23"/>
        <v>1.541207909570218E-4</v>
      </c>
      <c r="T63" s="45">
        <f t="shared" si="23"/>
        <v>1.4156554921128613E-5</v>
      </c>
      <c r="U63" s="44">
        <f t="shared" si="1"/>
        <v>1.0000000017721216</v>
      </c>
    </row>
    <row r="64" spans="4:22" x14ac:dyDescent="0.3">
      <c r="D64" s="44" t="s">
        <v>104</v>
      </c>
      <c r="E64" s="45" t="e">
        <f t="shared" ref="E64:T64" si="24">E36/$C36</f>
        <v>#DIV/0!</v>
      </c>
      <c r="F64" s="45" t="e">
        <f t="shared" si="24"/>
        <v>#DIV/0!</v>
      </c>
      <c r="G64" s="45" t="e">
        <f t="shared" si="24"/>
        <v>#DIV/0!</v>
      </c>
      <c r="H64" s="45" t="e">
        <f t="shared" si="24"/>
        <v>#DIV/0!</v>
      </c>
      <c r="I64" s="45" t="e">
        <f t="shared" si="24"/>
        <v>#DIV/0!</v>
      </c>
      <c r="J64" s="45" t="e">
        <f t="shared" si="24"/>
        <v>#DIV/0!</v>
      </c>
      <c r="K64" s="45" t="e">
        <f t="shared" si="24"/>
        <v>#DIV/0!</v>
      </c>
      <c r="L64" s="45" t="e">
        <f t="shared" si="24"/>
        <v>#DIV/0!</v>
      </c>
      <c r="M64" s="45" t="e">
        <f t="shared" si="24"/>
        <v>#DIV/0!</v>
      </c>
      <c r="N64" s="45" t="e">
        <f t="shared" si="24"/>
        <v>#DIV/0!</v>
      </c>
      <c r="O64" s="45" t="e">
        <f t="shared" si="24"/>
        <v>#DIV/0!</v>
      </c>
      <c r="P64" s="45" t="e">
        <f t="shared" si="24"/>
        <v>#DIV/0!</v>
      </c>
      <c r="Q64" s="45" t="e">
        <f t="shared" si="24"/>
        <v>#DIV/0!</v>
      </c>
      <c r="R64" s="45" t="e">
        <f t="shared" si="24"/>
        <v>#DIV/0!</v>
      </c>
      <c r="S64" s="45" t="e">
        <f t="shared" si="24"/>
        <v>#DIV/0!</v>
      </c>
      <c r="T64" s="45" t="e">
        <f t="shared" si="24"/>
        <v>#DIV/0!</v>
      </c>
      <c r="U64" s="44" t="e">
        <f t="shared" si="1"/>
        <v>#DIV/0!</v>
      </c>
    </row>
    <row r="65" spans="4:21" x14ac:dyDescent="0.3">
      <c r="D65" s="44" t="s">
        <v>105</v>
      </c>
      <c r="E65" s="45">
        <f t="shared" ref="E65:T65" si="25">E37/$C37</f>
        <v>0</v>
      </c>
      <c r="F65" s="45">
        <f t="shared" si="25"/>
        <v>0</v>
      </c>
      <c r="G65" s="45">
        <f t="shared" si="25"/>
        <v>0</v>
      </c>
      <c r="H65" s="45">
        <f t="shared" si="25"/>
        <v>0</v>
      </c>
      <c r="I65" s="45">
        <f t="shared" si="25"/>
        <v>0.28612811278308198</v>
      </c>
      <c r="J65" s="45">
        <f t="shared" si="25"/>
        <v>0</v>
      </c>
      <c r="K65" s="45">
        <f t="shared" si="25"/>
        <v>0</v>
      </c>
      <c r="L65" s="45">
        <f t="shared" si="25"/>
        <v>0</v>
      </c>
      <c r="M65" s="45">
        <f t="shared" si="25"/>
        <v>0</v>
      </c>
      <c r="N65" s="45">
        <f t="shared" si="25"/>
        <v>0</v>
      </c>
      <c r="O65" s="45">
        <f t="shared" si="25"/>
        <v>0</v>
      </c>
      <c r="P65" s="45">
        <f t="shared" si="25"/>
        <v>0</v>
      </c>
      <c r="Q65" s="45">
        <f t="shared" si="25"/>
        <v>0</v>
      </c>
      <c r="R65" s="45">
        <f t="shared" si="25"/>
        <v>0</v>
      </c>
      <c r="S65" s="45">
        <f t="shared" si="25"/>
        <v>0.71387188721691797</v>
      </c>
      <c r="T65" s="45">
        <f t="shared" si="25"/>
        <v>0</v>
      </c>
      <c r="U65" s="44">
        <f t="shared" si="1"/>
        <v>1</v>
      </c>
    </row>
    <row r="66" spans="4:21" x14ac:dyDescent="0.3">
      <c r="D66" s="44" t="s">
        <v>106</v>
      </c>
      <c r="E66" s="45">
        <f t="shared" ref="E66:T66" si="26">E38/$C38</f>
        <v>0</v>
      </c>
      <c r="F66" s="45">
        <f t="shared" si="26"/>
        <v>0</v>
      </c>
      <c r="G66" s="45">
        <f t="shared" si="26"/>
        <v>0</v>
      </c>
      <c r="H66" s="45">
        <f t="shared" si="26"/>
        <v>0</v>
      </c>
      <c r="I66" s="45">
        <f t="shared" si="26"/>
        <v>5.02335495562913E-2</v>
      </c>
      <c r="J66" s="45">
        <f t="shared" si="26"/>
        <v>0</v>
      </c>
      <c r="K66" s="45">
        <f t="shared" si="26"/>
        <v>0</v>
      </c>
      <c r="L66" s="45">
        <f t="shared" si="26"/>
        <v>0</v>
      </c>
      <c r="M66" s="45">
        <f t="shared" si="26"/>
        <v>0</v>
      </c>
      <c r="N66" s="45">
        <f t="shared" si="26"/>
        <v>0</v>
      </c>
      <c r="O66" s="45">
        <f t="shared" si="26"/>
        <v>0</v>
      </c>
      <c r="P66" s="45">
        <f t="shared" si="26"/>
        <v>0</v>
      </c>
      <c r="Q66" s="45">
        <f t="shared" si="26"/>
        <v>0</v>
      </c>
      <c r="R66" s="45">
        <f t="shared" si="26"/>
        <v>0</v>
      </c>
      <c r="S66" s="45">
        <f t="shared" si="26"/>
        <v>0.94976645044370889</v>
      </c>
      <c r="T66" s="45">
        <f t="shared" si="26"/>
        <v>0</v>
      </c>
      <c r="U66" s="44">
        <f t="shared" si="1"/>
        <v>1.0000000000000002</v>
      </c>
    </row>
    <row r="67" spans="4:21" x14ac:dyDescent="0.3">
      <c r="D67" s="44" t="s">
        <v>107</v>
      </c>
      <c r="E67" s="45">
        <f t="shared" ref="E67:T67" si="27">E39/$C39</f>
        <v>0</v>
      </c>
      <c r="F67" s="45">
        <f t="shared" si="27"/>
        <v>0</v>
      </c>
      <c r="G67" s="45">
        <f t="shared" si="27"/>
        <v>0</v>
      </c>
      <c r="H67" s="45">
        <f t="shared" si="27"/>
        <v>0</v>
      </c>
      <c r="I67" s="45">
        <f t="shared" si="27"/>
        <v>3.1271503565962241E-2</v>
      </c>
      <c r="J67" s="45">
        <f t="shared" si="27"/>
        <v>0</v>
      </c>
      <c r="K67" s="45">
        <f t="shared" si="27"/>
        <v>0</v>
      </c>
      <c r="L67" s="45">
        <f t="shared" si="27"/>
        <v>0</v>
      </c>
      <c r="M67" s="45">
        <f t="shared" si="27"/>
        <v>0</v>
      </c>
      <c r="N67" s="45">
        <f t="shared" si="27"/>
        <v>0</v>
      </c>
      <c r="O67" s="45">
        <f t="shared" si="27"/>
        <v>0</v>
      </c>
      <c r="P67" s="45">
        <f t="shared" si="27"/>
        <v>0</v>
      </c>
      <c r="Q67" s="45">
        <f t="shared" si="27"/>
        <v>0</v>
      </c>
      <c r="R67" s="45">
        <f t="shared" si="27"/>
        <v>0</v>
      </c>
      <c r="S67" s="45">
        <f t="shared" si="27"/>
        <v>0.96872850141434497</v>
      </c>
      <c r="T67" s="45">
        <f t="shared" si="27"/>
        <v>0</v>
      </c>
      <c r="U67" s="44">
        <f t="shared" si="1"/>
        <v>1.0000000049803073</v>
      </c>
    </row>
    <row r="68" spans="4:21" x14ac:dyDescent="0.3">
      <c r="D68" s="44" t="s">
        <v>109</v>
      </c>
      <c r="E68" s="45">
        <f t="shared" ref="E68:T68" si="28">E40/$C40</f>
        <v>6.9430357862884859E-2</v>
      </c>
      <c r="F68" s="45">
        <f t="shared" si="28"/>
        <v>3.9260342463810462E-4</v>
      </c>
      <c r="G68" s="45">
        <f t="shared" si="28"/>
        <v>1.1745127919641569E-2</v>
      </c>
      <c r="H68" s="45">
        <f t="shared" si="28"/>
        <v>2.1675008219008553E-3</v>
      </c>
      <c r="I68" s="45">
        <f t="shared" si="28"/>
        <v>-7.0290140112212968E-4</v>
      </c>
      <c r="J68" s="45">
        <f t="shared" si="28"/>
        <v>2.2397807587954467E-4</v>
      </c>
      <c r="K68" s="45">
        <f t="shared" si="28"/>
        <v>9.5869527517583614E-3</v>
      </c>
      <c r="L68" s="45">
        <f t="shared" si="28"/>
        <v>0</v>
      </c>
      <c r="M68" s="45">
        <f t="shared" si="28"/>
        <v>0</v>
      </c>
      <c r="N68" s="45">
        <f t="shared" si="28"/>
        <v>0</v>
      </c>
      <c r="O68" s="45">
        <f t="shared" si="28"/>
        <v>0.91003410004303675</v>
      </c>
      <c r="P68" s="45">
        <f t="shared" si="28"/>
        <v>0</v>
      </c>
      <c r="Q68" s="45">
        <f t="shared" si="28"/>
        <v>0</v>
      </c>
      <c r="R68" s="45">
        <f t="shared" si="28"/>
        <v>1.3557317125541366E-4</v>
      </c>
      <c r="S68" s="45">
        <f t="shared" si="28"/>
        <v>-3.0610931892304087E-3</v>
      </c>
      <c r="T68" s="45">
        <f t="shared" si="28"/>
        <v>4.7801919857503365E-5</v>
      </c>
      <c r="U68" s="44">
        <f t="shared" si="1"/>
        <v>1.0000000014005002</v>
      </c>
    </row>
  </sheetData>
  <conditionalFormatting sqref="E42:T50 E57:T6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CA7A-FC06-4771-B2C0-5E87DBCC80C5}">
  <sheetPr>
    <tabColor theme="8" tint="0.39997558519241921"/>
  </sheetPr>
  <dimension ref="A2:DX68"/>
  <sheetViews>
    <sheetView zoomScale="55" zoomScaleNormal="55" workbookViewId="0">
      <selection activeCell="Y28" sqref="Y28"/>
    </sheetView>
  </sheetViews>
  <sheetFormatPr baseColWidth="10" defaultRowHeight="14.4" x14ac:dyDescent="0.3"/>
  <cols>
    <col min="1" max="1" width="40.88671875" customWidth="1"/>
    <col min="4" max="4" width="3.44140625" customWidth="1"/>
  </cols>
  <sheetData>
    <row r="2" spans="1:128" x14ac:dyDescent="0.3">
      <c r="A2" t="s">
        <v>51</v>
      </c>
      <c r="B2" t="s">
        <v>52</v>
      </c>
    </row>
    <row r="3" spans="1:128" x14ac:dyDescent="0.3">
      <c r="A3" t="s">
        <v>53</v>
      </c>
      <c r="B3" t="s">
        <v>54</v>
      </c>
    </row>
    <row r="4" spans="1:128" x14ac:dyDescent="0.3">
      <c r="A4" t="s">
        <v>55</v>
      </c>
      <c r="B4" t="s">
        <v>149</v>
      </c>
    </row>
    <row r="5" spans="1:128" x14ac:dyDescent="0.3">
      <c r="A5" t="s">
        <v>57</v>
      </c>
      <c r="B5" t="s">
        <v>58</v>
      </c>
    </row>
    <row r="6" spans="1:128" x14ac:dyDescent="0.3">
      <c r="A6" t="s">
        <v>59</v>
      </c>
      <c r="B6" t="s">
        <v>60</v>
      </c>
    </row>
    <row r="7" spans="1:128" x14ac:dyDescent="0.3">
      <c r="A7" t="s">
        <v>61</v>
      </c>
      <c r="B7" t="s">
        <v>62</v>
      </c>
    </row>
    <row r="8" spans="1:128" x14ac:dyDescent="0.3">
      <c r="A8" t="s">
        <v>63</v>
      </c>
      <c r="B8" t="s">
        <v>64</v>
      </c>
    </row>
    <row r="9" spans="1:128" x14ac:dyDescent="0.3">
      <c r="A9" t="s">
        <v>65</v>
      </c>
      <c r="B9" t="s">
        <v>64</v>
      </c>
    </row>
    <row r="10" spans="1:128" x14ac:dyDescent="0.3">
      <c r="A10" t="s">
        <v>66</v>
      </c>
      <c r="B10" t="s">
        <v>67</v>
      </c>
    </row>
    <row r="11" spans="1:128" x14ac:dyDescent="0.3">
      <c r="A11" t="s">
        <v>68</v>
      </c>
      <c r="B11" t="s">
        <v>69</v>
      </c>
    </row>
    <row r="13" spans="1:128" x14ac:dyDescent="0.3">
      <c r="A13" s="44" t="s">
        <v>67</v>
      </c>
      <c r="B13" s="44" t="s">
        <v>70</v>
      </c>
      <c r="C13" s="44" t="s">
        <v>71</v>
      </c>
      <c r="D13" s="44" t="s">
        <v>150</v>
      </c>
      <c r="E13" s="44" t="s">
        <v>151</v>
      </c>
      <c r="F13" s="44" t="s">
        <v>152</v>
      </c>
      <c r="G13" s="44" t="s">
        <v>153</v>
      </c>
      <c r="H13" s="44" t="s">
        <v>154</v>
      </c>
      <c r="I13" s="44" t="s">
        <v>155</v>
      </c>
      <c r="J13" s="44" t="s">
        <v>156</v>
      </c>
      <c r="K13" s="44" t="s">
        <v>157</v>
      </c>
      <c r="L13" s="44" t="s">
        <v>158</v>
      </c>
      <c r="M13" s="44" t="s">
        <v>159</v>
      </c>
      <c r="N13" s="44" t="s">
        <v>160</v>
      </c>
      <c r="O13" s="44" t="s">
        <v>158</v>
      </c>
      <c r="P13" s="44" t="s">
        <v>161</v>
      </c>
      <c r="Q13" s="44" t="s">
        <v>162</v>
      </c>
      <c r="R13" s="44" t="s">
        <v>163</v>
      </c>
      <c r="S13" s="44" t="s">
        <v>164</v>
      </c>
      <c r="T13" s="44" t="s">
        <v>165</v>
      </c>
      <c r="U13" t="s">
        <v>166</v>
      </c>
      <c r="V13" t="s">
        <v>167</v>
      </c>
    </row>
    <row r="14" spans="1:128" x14ac:dyDescent="0.3">
      <c r="A14" s="44" t="s">
        <v>73</v>
      </c>
      <c r="B14" s="44" t="s">
        <v>74</v>
      </c>
      <c r="C14" s="44">
        <v>209.74921000000001</v>
      </c>
      <c r="D14" s="44">
        <v>0</v>
      </c>
      <c r="E14" s="44">
        <v>12.691117999999999</v>
      </c>
      <c r="F14" s="44">
        <v>3.5936102000000001</v>
      </c>
      <c r="G14" s="44">
        <v>51.652695999999999</v>
      </c>
      <c r="H14" s="44">
        <v>8.3410039000000005</v>
      </c>
      <c r="I14" s="44">
        <v>11.833017999999999</v>
      </c>
      <c r="J14" s="44">
        <v>1.4289182</v>
      </c>
      <c r="K14" s="44">
        <v>8.1339178000000008</v>
      </c>
      <c r="L14" s="44">
        <v>3.6749478</v>
      </c>
      <c r="M14" s="44">
        <v>0.40293896000000001</v>
      </c>
      <c r="N14" s="44">
        <v>0.19484746</v>
      </c>
      <c r="O14" s="44">
        <v>0.2112039</v>
      </c>
      <c r="P14" s="44">
        <v>4.5365022000000002</v>
      </c>
      <c r="Q14" s="44">
        <v>56.047583000000003</v>
      </c>
      <c r="R14" s="44">
        <v>1.5710674</v>
      </c>
      <c r="S14" s="44">
        <v>43.563198999999997</v>
      </c>
      <c r="T14" s="44">
        <v>1.2686014999999999</v>
      </c>
      <c r="U14">
        <v>0.14702958999999999</v>
      </c>
      <c r="V14" s="44">
        <v>0.45700404</v>
      </c>
      <c r="W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</row>
    <row r="15" spans="1:128" x14ac:dyDescent="0.3">
      <c r="A15" s="44" t="s">
        <v>75</v>
      </c>
      <c r="B15" s="44" t="s">
        <v>76</v>
      </c>
      <c r="C15" s="44">
        <v>1.5272380000000002E-5</v>
      </c>
      <c r="D15" s="44">
        <v>0</v>
      </c>
      <c r="E15" s="44">
        <v>6.2742314E-7</v>
      </c>
      <c r="F15" s="44">
        <v>2.7407636999999999E-9</v>
      </c>
      <c r="G15" s="44">
        <v>4.4982355E-6</v>
      </c>
      <c r="H15" s="44">
        <v>3.0488665E-7</v>
      </c>
      <c r="I15" s="44">
        <v>3.2765653000000002E-7</v>
      </c>
      <c r="J15" s="44">
        <v>7.314291E-8</v>
      </c>
      <c r="K15" s="44">
        <v>4.7254376999999999E-7</v>
      </c>
      <c r="L15" s="44">
        <v>2.0859547999999999E-7</v>
      </c>
      <c r="M15" s="44">
        <v>2.5721133999999999E-8</v>
      </c>
      <c r="N15" s="44">
        <v>1.5768630999999999E-8</v>
      </c>
      <c r="O15" s="44">
        <v>1.1988246E-8</v>
      </c>
      <c r="P15" s="44">
        <v>2.1231643999999999E-7</v>
      </c>
      <c r="Q15" s="44">
        <v>5.6076628000000003E-6</v>
      </c>
      <c r="R15" s="44">
        <v>1.023432E-7</v>
      </c>
      <c r="S15" s="44">
        <v>2.5355081999999998E-6</v>
      </c>
      <c r="T15" s="44">
        <v>1.7000868E-7</v>
      </c>
      <c r="U15" s="44">
        <v>3.6345896999999997E-8</v>
      </c>
      <c r="V15" s="44">
        <v>3.9491542E-8</v>
      </c>
      <c r="W15" s="44"/>
      <c r="AA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</row>
    <row r="16" spans="1:128" x14ac:dyDescent="0.3">
      <c r="A16" s="44" t="s">
        <v>77</v>
      </c>
      <c r="B16" s="44" t="s">
        <v>78</v>
      </c>
      <c r="C16" s="44">
        <v>1.664669</v>
      </c>
      <c r="D16" s="44">
        <v>0</v>
      </c>
      <c r="E16" s="44">
        <v>4.1948721000000001E-2</v>
      </c>
      <c r="F16" s="44">
        <v>1.2627747999999999E-2</v>
      </c>
      <c r="G16" s="44">
        <v>0.40903433</v>
      </c>
      <c r="H16" s="44">
        <v>2.7203629E-2</v>
      </c>
      <c r="I16" s="44">
        <v>3.7968792000000001E-2</v>
      </c>
      <c r="J16" s="44">
        <v>5.0311983000000003E-3</v>
      </c>
      <c r="K16" s="44">
        <v>4.0514199000000001E-2</v>
      </c>
      <c r="L16" s="44">
        <v>1.2961739E-2</v>
      </c>
      <c r="M16" s="44">
        <v>3.9301018E-2</v>
      </c>
      <c r="N16" s="44">
        <v>7.7498593000000003E-4</v>
      </c>
      <c r="O16" s="44">
        <v>7.4492755000000002E-4</v>
      </c>
      <c r="P16" s="44">
        <v>0.38180629999999999</v>
      </c>
      <c r="Q16" s="44">
        <v>0.35408041000000001</v>
      </c>
      <c r="R16" s="44">
        <v>8.3316274999999992E-3</v>
      </c>
      <c r="S16" s="44">
        <v>0.26592209</v>
      </c>
      <c r="T16" s="44">
        <v>5.0526636E-3</v>
      </c>
      <c r="U16">
        <v>6.8379206999999995E-4</v>
      </c>
      <c r="V16" s="44">
        <v>2.0680832E-2</v>
      </c>
      <c r="W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</row>
    <row r="17" spans="1:128" x14ac:dyDescent="0.3">
      <c r="A17" s="44" t="s">
        <v>79</v>
      </c>
      <c r="B17" s="44" t="s">
        <v>80</v>
      </c>
      <c r="C17" s="44">
        <v>0.22370263000000001</v>
      </c>
      <c r="D17" s="44">
        <v>0</v>
      </c>
      <c r="E17" s="44">
        <v>4.4304399000000003E-3</v>
      </c>
      <c r="F17" s="44">
        <v>7.9185989999999999E-4</v>
      </c>
      <c r="G17" s="44">
        <v>7.5644957999999998E-2</v>
      </c>
      <c r="H17" s="44">
        <v>2.6569339000000001E-3</v>
      </c>
      <c r="I17" s="44">
        <v>3.3937695999999998E-3</v>
      </c>
      <c r="J17" s="44">
        <v>6.0261243E-4</v>
      </c>
      <c r="K17" s="44">
        <v>4.2725015999999999E-3</v>
      </c>
      <c r="L17" s="44">
        <v>1.3629511000000001E-3</v>
      </c>
      <c r="M17" s="44">
        <v>2.0647982000000001E-3</v>
      </c>
      <c r="N17" s="44">
        <v>1.1919085999999999E-4</v>
      </c>
      <c r="O17" s="44">
        <v>7.8330523999999997E-5</v>
      </c>
      <c r="P17" s="44">
        <v>2.0042465999999998E-2</v>
      </c>
      <c r="Q17" s="44">
        <v>6.8376963999999998E-2</v>
      </c>
      <c r="R17" s="44">
        <v>4.0212931E-3</v>
      </c>
      <c r="S17" s="44">
        <v>3.4105432999999998E-2</v>
      </c>
      <c r="T17" s="44">
        <v>5.2680871000000001E-4</v>
      </c>
      <c r="U17" s="44">
        <v>7.0619640999999996E-5</v>
      </c>
      <c r="V17" s="44">
        <v>1.1407050999999999E-3</v>
      </c>
      <c r="W17" s="44"/>
      <c r="AM17" s="44"/>
      <c r="AS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</row>
    <row r="18" spans="1:128" x14ac:dyDescent="0.3">
      <c r="A18" s="44" t="s">
        <v>81</v>
      </c>
      <c r="B18" s="44" t="s">
        <v>82</v>
      </c>
      <c r="C18" s="44">
        <v>0.16989998000000001</v>
      </c>
      <c r="D18" s="44">
        <v>0</v>
      </c>
      <c r="E18" s="44">
        <v>7.5300870000000004E-3</v>
      </c>
      <c r="F18" s="44">
        <v>2.2795984E-3</v>
      </c>
      <c r="G18" s="44">
        <v>4.1776186E-2</v>
      </c>
      <c r="H18" s="44">
        <v>5.4523017000000003E-3</v>
      </c>
      <c r="I18" s="44">
        <v>1.0663191000000001E-2</v>
      </c>
      <c r="J18" s="44">
        <v>1.2939917E-3</v>
      </c>
      <c r="K18" s="44">
        <v>4.8030203000000004E-3</v>
      </c>
      <c r="L18" s="44">
        <v>2.3519932000000002E-3</v>
      </c>
      <c r="M18" s="44">
        <v>1.9310466000000001E-3</v>
      </c>
      <c r="N18" s="44">
        <v>1.7202632E-4</v>
      </c>
      <c r="O18" s="44">
        <v>1.3517202E-4</v>
      </c>
      <c r="P18" s="44">
        <v>1.9532697000000002E-2</v>
      </c>
      <c r="Q18" s="44">
        <v>2.9865501999999999E-2</v>
      </c>
      <c r="R18" s="44">
        <v>9.4029083000000003E-4</v>
      </c>
      <c r="S18" s="44">
        <v>3.8742522000000001E-2</v>
      </c>
      <c r="T18" s="44">
        <v>1.1003103000000001E-3</v>
      </c>
      <c r="U18">
        <v>1.7649890000000001E-4</v>
      </c>
      <c r="V18" s="44">
        <v>1.1535489E-3</v>
      </c>
      <c r="W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</row>
    <row r="19" spans="1:128" x14ac:dyDescent="0.3">
      <c r="A19" s="44" t="s">
        <v>83</v>
      </c>
      <c r="B19" s="44" t="s">
        <v>84</v>
      </c>
      <c r="C19" s="44">
        <v>0.10515125</v>
      </c>
      <c r="D19" s="44">
        <v>0</v>
      </c>
      <c r="E19" s="44">
        <v>4.7055857E-5</v>
      </c>
      <c r="F19" s="44">
        <v>4.0610915000000002E-7</v>
      </c>
      <c r="G19" s="44">
        <v>6.0072412999999998E-2</v>
      </c>
      <c r="H19" s="44">
        <v>6.2885224999999999E-6</v>
      </c>
      <c r="I19" s="44">
        <v>2.8007832E-6</v>
      </c>
      <c r="J19" s="44">
        <v>2.3692836000000001E-6</v>
      </c>
      <c r="K19" s="44">
        <v>2.2934101E-4</v>
      </c>
      <c r="L19" s="44">
        <v>4.8129381999999998E-6</v>
      </c>
      <c r="M19" s="44">
        <v>2.5174586999999999E-4</v>
      </c>
      <c r="N19" s="44">
        <v>1.717215E-6</v>
      </c>
      <c r="O19" s="44">
        <v>2.7660564E-7</v>
      </c>
      <c r="P19" s="44">
        <v>2.4289260000000001E-3</v>
      </c>
      <c r="Q19" s="44">
        <v>2.7776558E-2</v>
      </c>
      <c r="R19" s="44">
        <v>1.4595971E-3</v>
      </c>
      <c r="S19" s="44">
        <v>1.2395521E-2</v>
      </c>
      <c r="T19" s="44">
        <v>2.4075902999999999E-4</v>
      </c>
      <c r="U19" s="44">
        <v>6.8506156999999994E-5</v>
      </c>
      <c r="V19" s="44">
        <v>1.6215912E-4</v>
      </c>
      <c r="W19" s="44"/>
      <c r="AC19" s="44"/>
      <c r="AD19" s="44"/>
      <c r="AF19" s="44"/>
      <c r="AG19" s="44"/>
      <c r="AH19" s="44"/>
      <c r="AJ19" s="44"/>
      <c r="AL19" s="44"/>
      <c r="AM19" s="44"/>
      <c r="AS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</row>
    <row r="20" spans="1:128" x14ac:dyDescent="0.3">
      <c r="A20" s="44" t="s">
        <v>85</v>
      </c>
      <c r="B20" s="44" t="s">
        <v>86</v>
      </c>
      <c r="C20" s="44">
        <v>2986.6219000000001</v>
      </c>
      <c r="D20" s="44">
        <v>0</v>
      </c>
      <c r="E20" s="44">
        <v>303.07521000000003</v>
      </c>
      <c r="F20" s="44">
        <v>80.602907000000002</v>
      </c>
      <c r="G20" s="44">
        <v>583.96816000000001</v>
      </c>
      <c r="H20" s="44">
        <v>157.71485999999999</v>
      </c>
      <c r="I20" s="44">
        <v>267.09003999999999</v>
      </c>
      <c r="J20" s="44">
        <v>29.543856999999999</v>
      </c>
      <c r="K20" s="44">
        <v>84.560278999999994</v>
      </c>
      <c r="L20" s="44">
        <v>104.49739</v>
      </c>
      <c r="M20" s="44">
        <v>4.1113036999999997</v>
      </c>
      <c r="N20" s="44">
        <v>2.1692463000000002</v>
      </c>
      <c r="O20" s="44">
        <v>6.0055972000000004</v>
      </c>
      <c r="P20" s="44">
        <v>64.493009999999998</v>
      </c>
      <c r="Q20" s="44">
        <v>615.90013999999996</v>
      </c>
      <c r="R20" s="44">
        <v>16.586455000000001</v>
      </c>
      <c r="S20" s="44">
        <v>615.63577999999995</v>
      </c>
      <c r="T20" s="44">
        <v>37.668925999999999</v>
      </c>
      <c r="U20">
        <v>4.6368412000000001</v>
      </c>
      <c r="V20" s="44">
        <v>8.3618628000000008</v>
      </c>
      <c r="W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</row>
    <row r="21" spans="1:128" x14ac:dyDescent="0.3">
      <c r="A21" s="44" t="s">
        <v>87</v>
      </c>
      <c r="B21" s="44" t="s">
        <v>88</v>
      </c>
      <c r="C21" s="44">
        <v>118.93465</v>
      </c>
      <c r="D21" s="44">
        <v>0</v>
      </c>
      <c r="E21" s="44">
        <v>2.3576893000000001</v>
      </c>
      <c r="F21" s="44">
        <v>7.8204082999999994E-2</v>
      </c>
      <c r="G21" s="44">
        <v>28.259952999999999</v>
      </c>
      <c r="H21" s="44">
        <v>1.1746734000000001</v>
      </c>
      <c r="I21" s="44">
        <v>0.86897855000000002</v>
      </c>
      <c r="J21" s="44">
        <v>0.28835612999999999</v>
      </c>
      <c r="K21" s="44">
        <v>2.0677565000000002</v>
      </c>
      <c r="L21" s="44">
        <v>0.55137387000000004</v>
      </c>
      <c r="M21" s="44">
        <v>1.2370422999999999</v>
      </c>
      <c r="N21" s="44">
        <v>9.2405876999999997E-2</v>
      </c>
      <c r="O21" s="44">
        <v>3.1688152999999997E-2</v>
      </c>
      <c r="P21" s="44">
        <v>11.978529</v>
      </c>
      <c r="Q21" s="44">
        <v>41.721643999999998</v>
      </c>
      <c r="R21" s="44">
        <v>1.2550572</v>
      </c>
      <c r="S21" s="44">
        <v>25.864149999999999</v>
      </c>
      <c r="T21" s="44">
        <v>0.34232653000000002</v>
      </c>
      <c r="U21">
        <v>6.5485663E-2</v>
      </c>
      <c r="V21" s="44">
        <v>0.69933475</v>
      </c>
      <c r="W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</row>
    <row r="22" spans="1:128" x14ac:dyDescent="0.3">
      <c r="A22" s="44" t="s">
        <v>89</v>
      </c>
      <c r="B22" s="44" t="s">
        <v>88</v>
      </c>
      <c r="C22" s="44">
        <v>57370.150999999998</v>
      </c>
      <c r="D22" s="44">
        <v>0</v>
      </c>
      <c r="E22" s="44">
        <v>877.71235999999999</v>
      </c>
      <c r="F22" s="44">
        <v>159.81655000000001</v>
      </c>
      <c r="G22" s="44">
        <v>18029.871999999999</v>
      </c>
      <c r="H22" s="44">
        <v>606.50198999999998</v>
      </c>
      <c r="I22" s="44">
        <v>594.67863999999997</v>
      </c>
      <c r="J22" s="44">
        <v>103.65071</v>
      </c>
      <c r="K22" s="44">
        <v>2305.3317000000002</v>
      </c>
      <c r="L22" s="44">
        <v>273.24095999999997</v>
      </c>
      <c r="M22" s="44">
        <v>1268.7472</v>
      </c>
      <c r="N22" s="44">
        <v>56.716092000000003</v>
      </c>
      <c r="O22" s="44">
        <v>15.703504000000001</v>
      </c>
      <c r="P22" s="44">
        <v>12316.114</v>
      </c>
      <c r="Q22" s="44">
        <v>11396.886</v>
      </c>
      <c r="R22" s="44">
        <v>357.82889</v>
      </c>
      <c r="S22" s="44">
        <v>8234.2957999999999</v>
      </c>
      <c r="T22" s="44">
        <v>100.89306999999999</v>
      </c>
      <c r="U22">
        <v>12.809018</v>
      </c>
      <c r="V22" s="44">
        <v>659.35101999999995</v>
      </c>
      <c r="W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</row>
    <row r="23" spans="1:128" x14ac:dyDescent="0.3">
      <c r="A23" s="44" t="s">
        <v>90</v>
      </c>
      <c r="B23" s="44" t="s">
        <v>86</v>
      </c>
      <c r="C23" s="44">
        <v>263.43626</v>
      </c>
      <c r="D23" s="44">
        <v>0</v>
      </c>
      <c r="E23" s="44">
        <v>7.1948287999999998</v>
      </c>
      <c r="F23" s="44">
        <v>0.35957959</v>
      </c>
      <c r="G23" s="44">
        <v>75.187897000000007</v>
      </c>
      <c r="H23" s="44">
        <v>5.5684450999999999</v>
      </c>
      <c r="I23" s="44">
        <v>7.3861096000000002</v>
      </c>
      <c r="J23" s="44">
        <v>1.1095056000000001</v>
      </c>
      <c r="K23" s="44">
        <v>22.363987999999999</v>
      </c>
      <c r="L23" s="44">
        <v>4.4028535</v>
      </c>
      <c r="M23" s="44">
        <v>1.2356463</v>
      </c>
      <c r="N23" s="44">
        <v>0.26973573000000001</v>
      </c>
      <c r="O23" s="44">
        <v>0.25303755999999999</v>
      </c>
      <c r="P23" s="44">
        <v>11.800312</v>
      </c>
      <c r="Q23" s="44">
        <v>71.669228000000004</v>
      </c>
      <c r="R23" s="44">
        <v>1.6867570000000001</v>
      </c>
      <c r="S23" s="44">
        <v>50.216334000000003</v>
      </c>
      <c r="T23" s="44">
        <v>1.6371579999999999</v>
      </c>
      <c r="U23">
        <v>0.20966112000000001</v>
      </c>
      <c r="V23" s="44">
        <v>0.88518375999999999</v>
      </c>
      <c r="W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</row>
    <row r="24" spans="1:128" x14ac:dyDescent="0.3">
      <c r="A24" s="44" t="s">
        <v>91</v>
      </c>
      <c r="B24" s="44" t="s">
        <v>86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>
        <v>0</v>
      </c>
      <c r="V24" s="44">
        <v>0</v>
      </c>
      <c r="W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</row>
    <row r="25" spans="1:128" x14ac:dyDescent="0.3">
      <c r="A25" s="44" t="s">
        <v>92</v>
      </c>
      <c r="B25" s="44" t="s">
        <v>86</v>
      </c>
      <c r="C25" s="44">
        <v>263.43626</v>
      </c>
      <c r="D25" s="44">
        <v>0</v>
      </c>
      <c r="E25" s="44">
        <v>7.1948287999999998</v>
      </c>
      <c r="F25" s="44">
        <v>0.35957959</v>
      </c>
      <c r="G25" s="44">
        <v>75.187897000000007</v>
      </c>
      <c r="H25" s="44">
        <v>5.5684450999999999</v>
      </c>
      <c r="I25" s="44">
        <v>7.3861096000000002</v>
      </c>
      <c r="J25" s="44">
        <v>1.1095056000000001</v>
      </c>
      <c r="K25" s="44">
        <v>22.363987999999999</v>
      </c>
      <c r="L25" s="44">
        <v>4.4028535</v>
      </c>
      <c r="M25" s="44">
        <v>1.2356463</v>
      </c>
      <c r="N25" s="44">
        <v>0.26973573000000001</v>
      </c>
      <c r="O25" s="44">
        <v>0.25303755999999999</v>
      </c>
      <c r="P25" s="44">
        <v>11.800312</v>
      </c>
      <c r="Q25" s="44">
        <v>71.669228000000004</v>
      </c>
      <c r="R25" s="44">
        <v>1.6867570000000001</v>
      </c>
      <c r="S25" s="44">
        <v>50.216334000000003</v>
      </c>
      <c r="T25" s="44">
        <v>1.6371579999999999</v>
      </c>
      <c r="U25">
        <v>0.20966112000000001</v>
      </c>
      <c r="V25" s="44">
        <v>0.88518375999999999</v>
      </c>
      <c r="W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</row>
    <row r="26" spans="1:128" x14ac:dyDescent="0.3">
      <c r="A26" s="44" t="s">
        <v>93</v>
      </c>
      <c r="B26" s="44" t="s">
        <v>86</v>
      </c>
      <c r="C26" s="44">
        <v>2846.0787</v>
      </c>
      <c r="D26" s="44">
        <v>0</v>
      </c>
      <c r="E26" s="44">
        <v>215.32328999999999</v>
      </c>
      <c r="F26" s="44">
        <v>43.239359</v>
      </c>
      <c r="G26" s="44">
        <v>713.24096999999995</v>
      </c>
      <c r="H26" s="44">
        <v>117.39803000000001</v>
      </c>
      <c r="I26" s="44">
        <v>146.05011999999999</v>
      </c>
      <c r="J26" s="44">
        <v>25.547256000000001</v>
      </c>
      <c r="K26" s="44">
        <v>96.661214000000001</v>
      </c>
      <c r="L26" s="44">
        <v>60.444344999999998</v>
      </c>
      <c r="M26" s="44">
        <v>4.7697139999999996</v>
      </c>
      <c r="N26" s="44">
        <v>2.6096973999999999</v>
      </c>
      <c r="O26" s="44">
        <v>3.4738129</v>
      </c>
      <c r="P26" s="44">
        <v>54.093966000000002</v>
      </c>
      <c r="Q26" s="44">
        <v>728.78917999999999</v>
      </c>
      <c r="R26" s="44">
        <v>19.314501</v>
      </c>
      <c r="S26" s="44">
        <v>586.24077</v>
      </c>
      <c r="T26" s="44">
        <v>19.883434000000001</v>
      </c>
      <c r="U26">
        <v>2.1376917999999998</v>
      </c>
      <c r="V26" s="44">
        <v>6.8613843000000001</v>
      </c>
      <c r="W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</row>
    <row r="27" spans="1:128" x14ac:dyDescent="0.3">
      <c r="A27" s="44" t="s">
        <v>94</v>
      </c>
      <c r="B27" s="44" t="s">
        <v>86</v>
      </c>
      <c r="C27" s="44">
        <v>564.00653999999997</v>
      </c>
      <c r="D27" s="44">
        <v>0</v>
      </c>
      <c r="E27" s="44">
        <v>104.28</v>
      </c>
      <c r="F27" s="44">
        <v>40.890999999999998</v>
      </c>
      <c r="G27" s="44">
        <v>0</v>
      </c>
      <c r="H27" s="44">
        <v>55.774647999999999</v>
      </c>
      <c r="I27" s="44">
        <v>140</v>
      </c>
      <c r="J27" s="44">
        <v>6.6398390000000003</v>
      </c>
      <c r="K27" s="44">
        <v>0</v>
      </c>
      <c r="L27" s="44">
        <v>54.067796999999999</v>
      </c>
      <c r="M27" s="44">
        <v>0</v>
      </c>
      <c r="N27" s="44">
        <v>0</v>
      </c>
      <c r="O27" s="44">
        <v>3.1073445999999998</v>
      </c>
      <c r="P27" s="44">
        <v>15.600899999999999</v>
      </c>
      <c r="Q27" s="44">
        <v>0</v>
      </c>
      <c r="R27" s="44">
        <v>0</v>
      </c>
      <c r="S27" s="44">
        <v>117.20452</v>
      </c>
      <c r="T27" s="44">
        <v>21.327220000000001</v>
      </c>
      <c r="U27">
        <v>2.9239999999999999</v>
      </c>
      <c r="V27" s="44">
        <v>2.1892654999999999</v>
      </c>
      <c r="W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</row>
    <row r="28" spans="1:128" x14ac:dyDescent="0.3">
      <c r="A28" s="44" t="s">
        <v>95</v>
      </c>
      <c r="B28" s="44" t="s">
        <v>86</v>
      </c>
      <c r="C28" s="44">
        <v>3408.1927999999998</v>
      </c>
      <c r="D28" s="44">
        <v>0</v>
      </c>
      <c r="E28" s="44">
        <v>319.54172</v>
      </c>
      <c r="F28" s="44">
        <v>84.123148999999998</v>
      </c>
      <c r="G28" s="44">
        <v>712.70074</v>
      </c>
      <c r="H28" s="44">
        <v>173.14759000000001</v>
      </c>
      <c r="I28" s="44">
        <v>286.02735000000001</v>
      </c>
      <c r="J28" s="44">
        <v>32.180481999999998</v>
      </c>
      <c r="K28" s="44">
        <v>96.571083999999999</v>
      </c>
      <c r="L28" s="44">
        <v>114.49097</v>
      </c>
      <c r="M28" s="44">
        <v>4.7659872999999999</v>
      </c>
      <c r="N28" s="44">
        <v>2.6075083999999999</v>
      </c>
      <c r="O28" s="44">
        <v>6.5799409000000004</v>
      </c>
      <c r="P28" s="44">
        <v>69.651820999999998</v>
      </c>
      <c r="Q28" s="44">
        <v>728.12615000000005</v>
      </c>
      <c r="R28" s="44">
        <v>19.298762</v>
      </c>
      <c r="S28" s="44">
        <v>703.06790999999998</v>
      </c>
      <c r="T28" s="44">
        <v>41.203859999999999</v>
      </c>
      <c r="U28">
        <v>5.0609918</v>
      </c>
      <c r="V28" s="44">
        <v>9.0467370999999996</v>
      </c>
      <c r="W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</row>
    <row r="29" spans="1:128" x14ac:dyDescent="0.3">
      <c r="A29" s="44" t="s">
        <v>96</v>
      </c>
      <c r="B29" s="44" t="s">
        <v>97</v>
      </c>
      <c r="C29" s="44">
        <v>8.9500807000000009</v>
      </c>
      <c r="D29" s="44">
        <v>0</v>
      </c>
      <c r="E29" s="44">
        <v>0</v>
      </c>
      <c r="F29" s="44">
        <v>0</v>
      </c>
      <c r="G29" s="44">
        <v>8.180669</v>
      </c>
      <c r="H29" s="44">
        <v>0</v>
      </c>
      <c r="I29" s="44">
        <v>0</v>
      </c>
      <c r="J29" s="44">
        <v>0</v>
      </c>
      <c r="K29" s="44">
        <v>0.57155999999999996</v>
      </c>
      <c r="L29" s="44">
        <v>0</v>
      </c>
      <c r="M29" s="44">
        <v>1.3599999999999999E-2</v>
      </c>
      <c r="N29" s="44">
        <v>2.8866666999999999E-2</v>
      </c>
      <c r="O29" s="44">
        <v>0</v>
      </c>
      <c r="P29" s="44">
        <v>0</v>
      </c>
      <c r="Q29" s="44">
        <v>0</v>
      </c>
      <c r="R29" s="44">
        <v>0</v>
      </c>
      <c r="S29" s="44">
        <v>0.14858500999999999</v>
      </c>
      <c r="T29" s="44">
        <v>0</v>
      </c>
      <c r="U29">
        <v>0</v>
      </c>
      <c r="V29" s="44">
        <v>6.7999999999999996E-3</v>
      </c>
      <c r="W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</row>
    <row r="30" spans="1:128" x14ac:dyDescent="0.3">
      <c r="A30" s="44" t="s">
        <v>98</v>
      </c>
      <c r="B30" s="44" t="s">
        <v>86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>
        <v>0</v>
      </c>
      <c r="V30" s="44">
        <v>0</v>
      </c>
      <c r="W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</row>
    <row r="31" spans="1:128" x14ac:dyDescent="0.3">
      <c r="A31" s="44" t="s">
        <v>99</v>
      </c>
      <c r="B31" s="44" t="s">
        <v>86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>
        <v>0</v>
      </c>
      <c r="V31" s="44">
        <v>0</v>
      </c>
      <c r="W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</row>
    <row r="32" spans="1:128" x14ac:dyDescent="0.3">
      <c r="A32" s="44" t="s">
        <v>100</v>
      </c>
      <c r="B32" s="44" t="s">
        <v>88</v>
      </c>
      <c r="C32" s="44">
        <v>2.4832396000000001</v>
      </c>
      <c r="D32" s="44">
        <v>0</v>
      </c>
      <c r="E32" s="44">
        <v>0.16602527</v>
      </c>
      <c r="F32" s="44">
        <v>5.3374202000000003E-2</v>
      </c>
      <c r="G32" s="44">
        <v>0.49250830000000001</v>
      </c>
      <c r="H32" s="44">
        <v>0.11522536</v>
      </c>
      <c r="I32" s="44">
        <v>0.22862804</v>
      </c>
      <c r="J32" s="44">
        <v>2.2581262000000001E-2</v>
      </c>
      <c r="K32" s="44">
        <v>4.3994497E-2</v>
      </c>
      <c r="L32" s="44">
        <v>4.3302192000000003E-2</v>
      </c>
      <c r="M32" s="44">
        <v>8.4984502999999999E-3</v>
      </c>
      <c r="N32" s="44">
        <v>1.6793114000000001E-3</v>
      </c>
      <c r="O32" s="44">
        <v>2.4886317000000001E-3</v>
      </c>
      <c r="P32" s="44">
        <v>9.3167262000000001E-2</v>
      </c>
      <c r="Q32" s="44">
        <v>0.54547122000000003</v>
      </c>
      <c r="R32" s="44">
        <v>1.3297922E-2</v>
      </c>
      <c r="S32" s="44">
        <v>0.62287009999999998</v>
      </c>
      <c r="T32" s="44">
        <v>1.9724001000000001E-2</v>
      </c>
      <c r="U32">
        <v>3.0970246000000001E-3</v>
      </c>
      <c r="V32" s="44">
        <v>7.3065270000000002E-3</v>
      </c>
      <c r="W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</row>
    <row r="33" spans="1:128" x14ac:dyDescent="0.3">
      <c r="A33" s="44" t="s">
        <v>101</v>
      </c>
      <c r="B33" s="44" t="s">
        <v>97</v>
      </c>
      <c r="C33" s="44">
        <v>26.069241000000002</v>
      </c>
      <c r="D33" s="44">
        <v>0</v>
      </c>
      <c r="E33" s="44">
        <v>0.21566273</v>
      </c>
      <c r="F33" s="44">
        <v>3.5528908999999997E-2</v>
      </c>
      <c r="G33" s="44">
        <v>10.008343999999999</v>
      </c>
      <c r="H33" s="44">
        <v>0.24603253999999999</v>
      </c>
      <c r="I33" s="44">
        <v>0.14082859</v>
      </c>
      <c r="J33" s="44">
        <v>2.5822815999999998E-2</v>
      </c>
      <c r="K33" s="44">
        <v>7.1534561999999999</v>
      </c>
      <c r="L33" s="44">
        <v>8.4695916999999996E-2</v>
      </c>
      <c r="M33" s="44">
        <v>0.10434404999999999</v>
      </c>
      <c r="N33" s="44">
        <v>4.2194966E-2</v>
      </c>
      <c r="O33" s="44">
        <v>4.8675814000000003E-3</v>
      </c>
      <c r="P33" s="44">
        <v>1.030977</v>
      </c>
      <c r="Q33" s="44">
        <v>3.0181388</v>
      </c>
      <c r="R33" s="44">
        <v>8.0411082999999994E-2</v>
      </c>
      <c r="S33" s="44">
        <v>3.7912545999999998</v>
      </c>
      <c r="T33" s="44">
        <v>2.5126466E-2</v>
      </c>
      <c r="U33">
        <v>2.2140571999999998E-3</v>
      </c>
      <c r="V33" s="44">
        <v>5.9340532000000001E-2</v>
      </c>
      <c r="W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</row>
    <row r="34" spans="1:128" x14ac:dyDescent="0.3">
      <c r="A34" s="44" t="s">
        <v>102</v>
      </c>
      <c r="B34" s="44" t="s">
        <v>97</v>
      </c>
      <c r="C34" s="44">
        <v>237.34918999999999</v>
      </c>
      <c r="D34" s="44">
        <v>0</v>
      </c>
      <c r="E34" s="44">
        <v>2.4511216999999998</v>
      </c>
      <c r="F34" s="44">
        <v>1.3322224000000001E-2</v>
      </c>
      <c r="G34" s="44">
        <v>48.208520999999998</v>
      </c>
      <c r="H34" s="44">
        <v>0.50400233999999999</v>
      </c>
      <c r="I34" s="44">
        <v>0.15710404</v>
      </c>
      <c r="J34" s="44">
        <v>0.23933613000000001</v>
      </c>
      <c r="K34" s="44">
        <v>8.1231617000000007</v>
      </c>
      <c r="L34" s="44">
        <v>0.50188650999999995</v>
      </c>
      <c r="M34" s="44">
        <v>3.8696996000000001</v>
      </c>
      <c r="N34" s="44">
        <v>0.14403005999999999</v>
      </c>
      <c r="O34" s="44">
        <v>2.8844051999999998E-2</v>
      </c>
      <c r="P34" s="44">
        <v>37.580098</v>
      </c>
      <c r="Q34" s="44">
        <v>79.324991999999995</v>
      </c>
      <c r="R34" s="44">
        <v>1.3157327999999999</v>
      </c>
      <c r="S34" s="44">
        <v>52.593969999999999</v>
      </c>
      <c r="T34" s="44">
        <v>0.23031377</v>
      </c>
      <c r="U34">
        <v>3.6383000999999998E-2</v>
      </c>
      <c r="V34" s="44">
        <v>2.0266728000000001</v>
      </c>
      <c r="W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</row>
    <row r="35" spans="1:128" x14ac:dyDescent="0.3">
      <c r="A35" s="44" t="s">
        <v>103</v>
      </c>
      <c r="B35" s="44" t="s">
        <v>97</v>
      </c>
      <c r="C35" s="44">
        <v>7.9639402999999998E-3</v>
      </c>
      <c r="D35" s="44">
        <v>0</v>
      </c>
      <c r="E35" s="44">
        <v>3.1745629000000001E-4</v>
      </c>
      <c r="F35" s="44">
        <v>3.6375455999999998E-7</v>
      </c>
      <c r="G35" s="44">
        <v>2.8874350999999999E-3</v>
      </c>
      <c r="H35" s="44">
        <v>1.8982769E-4</v>
      </c>
      <c r="I35" s="44">
        <v>1.3439898E-4</v>
      </c>
      <c r="J35" s="44">
        <v>4.1982089000000002E-5</v>
      </c>
      <c r="K35" s="44">
        <v>2.8789878E-4</v>
      </c>
      <c r="L35" s="44">
        <v>1.5552972E-4</v>
      </c>
      <c r="M35" s="44">
        <v>1.6445931999999999E-5</v>
      </c>
      <c r="N35" s="44">
        <v>1.0009934E-5</v>
      </c>
      <c r="O35" s="44">
        <v>8.9384894000000006E-6</v>
      </c>
      <c r="P35" s="44">
        <v>1.2611944000000001E-4</v>
      </c>
      <c r="Q35" s="44">
        <v>2.1894619000000001E-3</v>
      </c>
      <c r="R35" s="44">
        <v>4.9095694000000002E-5</v>
      </c>
      <c r="S35" s="44">
        <v>1.3897550999999999E-3</v>
      </c>
      <c r="T35" s="44">
        <v>1.1251561E-4</v>
      </c>
      <c r="U35" s="44">
        <v>2.3030058999999999E-5</v>
      </c>
      <c r="V35" s="44">
        <v>2.3675744000000001E-5</v>
      </c>
      <c r="W35" s="44"/>
      <c r="AD35" s="44"/>
      <c r="AH35" s="44"/>
      <c r="AK35" s="44"/>
      <c r="AL35" s="44"/>
      <c r="AM35" s="44"/>
      <c r="AP35" s="44"/>
      <c r="AS35" s="44"/>
      <c r="AT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</row>
    <row r="36" spans="1:128" x14ac:dyDescent="0.3">
      <c r="A36" s="44" t="s">
        <v>104</v>
      </c>
      <c r="B36" s="44" t="s">
        <v>97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>
        <v>0</v>
      </c>
      <c r="V36" s="44">
        <v>0</v>
      </c>
      <c r="W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</row>
    <row r="37" spans="1:128" x14ac:dyDescent="0.3">
      <c r="A37" s="44" t="s">
        <v>105</v>
      </c>
      <c r="B37" s="44" t="s">
        <v>97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>
        <v>0</v>
      </c>
      <c r="V37" s="44">
        <v>0</v>
      </c>
      <c r="W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</row>
    <row r="38" spans="1:128" x14ac:dyDescent="0.3">
      <c r="A38" s="44" t="s">
        <v>106</v>
      </c>
      <c r="B38" s="44" t="s">
        <v>97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>
        <v>0</v>
      </c>
      <c r="V38" s="44">
        <v>0</v>
      </c>
      <c r="W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</row>
    <row r="39" spans="1:128" x14ac:dyDescent="0.3">
      <c r="A39" s="44" t="s">
        <v>107</v>
      </c>
      <c r="B39" s="44" t="s">
        <v>108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>
        <v>0</v>
      </c>
      <c r="V39" s="44">
        <v>0</v>
      </c>
      <c r="W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</row>
    <row r="40" spans="1:128" x14ac:dyDescent="0.3">
      <c r="A40" s="44" t="s">
        <v>109</v>
      </c>
      <c r="B40" s="44" t="s">
        <v>86</v>
      </c>
      <c r="C40" s="44">
        <v>3671.3036999999999</v>
      </c>
      <c r="D40" s="44">
        <v>0</v>
      </c>
      <c r="E40" s="44">
        <v>326.72750000000002</v>
      </c>
      <c r="F40" s="44">
        <v>84.483084000000005</v>
      </c>
      <c r="G40" s="44">
        <v>787.84140000000002</v>
      </c>
      <c r="H40" s="44">
        <v>178.72427999999999</v>
      </c>
      <c r="I40" s="44">
        <v>293.42360000000002</v>
      </c>
      <c r="J40" s="44">
        <v>33.290315</v>
      </c>
      <c r="K40" s="44">
        <v>118.90921</v>
      </c>
      <c r="L40" s="44">
        <v>118.90065</v>
      </c>
      <c r="M40" s="44">
        <v>6.0008165</v>
      </c>
      <c r="N40" s="44">
        <v>2.8768587000000001</v>
      </c>
      <c r="O40" s="44">
        <v>6.8333706999999997</v>
      </c>
      <c r="P40" s="44">
        <v>81.439491000000004</v>
      </c>
      <c r="Q40" s="44">
        <v>799.61078999999995</v>
      </c>
      <c r="R40" s="44">
        <v>20.980975000000001</v>
      </c>
      <c r="S40" s="44">
        <v>753.21578</v>
      </c>
      <c r="T40" s="44">
        <v>42.843536999999998</v>
      </c>
      <c r="U40">
        <v>5.2709723999999998</v>
      </c>
      <c r="V40" s="44">
        <v>9.9310311999999996</v>
      </c>
      <c r="W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</row>
    <row r="41" spans="1:128" x14ac:dyDescent="0.3">
      <c r="E41" s="44" t="s">
        <v>151</v>
      </c>
      <c r="F41" s="44" t="s">
        <v>152</v>
      </c>
      <c r="G41" s="44" t="s">
        <v>153</v>
      </c>
      <c r="H41" s="44" t="s">
        <v>154</v>
      </c>
      <c r="I41" s="44" t="s">
        <v>155</v>
      </c>
      <c r="J41" s="44" t="s">
        <v>156</v>
      </c>
      <c r="K41" s="44" t="s">
        <v>157</v>
      </c>
      <c r="L41" s="44" t="s">
        <v>158</v>
      </c>
      <c r="M41" s="44" t="s">
        <v>159</v>
      </c>
      <c r="N41" s="44" t="s">
        <v>160</v>
      </c>
      <c r="O41" s="44" t="s">
        <v>158</v>
      </c>
      <c r="P41" s="44" t="s">
        <v>161</v>
      </c>
      <c r="Q41" s="44" t="s">
        <v>162</v>
      </c>
      <c r="R41" s="44" t="s">
        <v>163</v>
      </c>
      <c r="S41" s="44" t="s">
        <v>164</v>
      </c>
      <c r="T41" s="44" t="s">
        <v>165</v>
      </c>
      <c r="U41" t="s">
        <v>166</v>
      </c>
      <c r="V41" t="s">
        <v>167</v>
      </c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</row>
    <row r="42" spans="1:128" x14ac:dyDescent="0.3">
      <c r="D42" s="44" t="s">
        <v>73</v>
      </c>
      <c r="E42" s="45">
        <f t="shared" ref="E42:T57" si="0">E14/$C14</f>
        <v>6.0506153992189046E-2</v>
      </c>
      <c r="F42" s="45">
        <f t="shared" si="0"/>
        <v>1.7132890274056334E-2</v>
      </c>
      <c r="G42" s="45">
        <f t="shared" si="0"/>
        <v>0.24625931129847878</v>
      </c>
      <c r="H42" s="45">
        <f t="shared" si="0"/>
        <v>3.9766556927675674E-2</v>
      </c>
      <c r="I42" s="45">
        <f t="shared" si="0"/>
        <v>5.6415077796955704E-2</v>
      </c>
      <c r="J42" s="45">
        <f t="shared" si="0"/>
        <v>6.8125081376945356E-3</v>
      </c>
      <c r="K42" s="45">
        <f t="shared" si="0"/>
        <v>3.8779253566676129E-2</v>
      </c>
      <c r="L42" s="45">
        <f t="shared" si="0"/>
        <v>1.7520675286452805E-2</v>
      </c>
      <c r="M42" s="45">
        <f t="shared" si="0"/>
        <v>1.9210511448410222E-3</v>
      </c>
      <c r="N42" s="45">
        <f t="shared" si="0"/>
        <v>9.2895444040051451E-4</v>
      </c>
      <c r="O42" s="45">
        <f t="shared" si="0"/>
        <v>1.0069353777303856E-3</v>
      </c>
      <c r="P42" s="45">
        <f t="shared" si="0"/>
        <v>2.1628220673632095E-2</v>
      </c>
      <c r="Q42" s="45">
        <f t="shared" si="0"/>
        <v>0.26721236756982303</v>
      </c>
      <c r="R42" s="45">
        <f t="shared" si="0"/>
        <v>7.4902184375330904E-3</v>
      </c>
      <c r="S42" s="45">
        <f t="shared" si="0"/>
        <v>0.2076918382672335</v>
      </c>
      <c r="T42" s="45">
        <f t="shared" si="0"/>
        <v>6.0481824937505127E-3</v>
      </c>
      <c r="U42" s="45">
        <f t="shared" ref="U42:V56" si="1">U14/$C14</f>
        <v>7.0097803944052983E-4</v>
      </c>
      <c r="V42" s="45">
        <f t="shared" si="1"/>
        <v>2.1788117342611208E-3</v>
      </c>
      <c r="W42" s="45">
        <f>SUM(E42:V42)</f>
        <v>0.99999998545882474</v>
      </c>
      <c r="X42" s="45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</row>
    <row r="43" spans="1:128" x14ac:dyDescent="0.3">
      <c r="D43" s="44" t="s">
        <v>75</v>
      </c>
      <c r="E43" s="45">
        <f t="shared" si="0"/>
        <v>4.1082211155039357E-2</v>
      </c>
      <c r="F43" s="45">
        <f t="shared" si="0"/>
        <v>1.7945884662377438E-4</v>
      </c>
      <c r="G43" s="45">
        <f t="shared" si="0"/>
        <v>0.29453402154739466</v>
      </c>
      <c r="H43" s="45">
        <f t="shared" si="0"/>
        <v>1.9963270295788867E-2</v>
      </c>
      <c r="I43" s="45">
        <f t="shared" si="0"/>
        <v>2.1454189196444824E-2</v>
      </c>
      <c r="J43" s="45">
        <f t="shared" si="0"/>
        <v>4.7892280050653531E-3</v>
      </c>
      <c r="K43" s="45">
        <f t="shared" si="0"/>
        <v>3.0941069433840694E-2</v>
      </c>
      <c r="L43" s="45">
        <f t="shared" si="0"/>
        <v>1.3658347945768765E-2</v>
      </c>
      <c r="M43" s="45">
        <f t="shared" si="0"/>
        <v>1.6841601636418159E-3</v>
      </c>
      <c r="N43" s="45">
        <f t="shared" si="0"/>
        <v>1.0324933638372012E-3</v>
      </c>
      <c r="O43" s="45">
        <f t="shared" si="0"/>
        <v>7.8496252712412858E-4</v>
      </c>
      <c r="P43" s="45">
        <f t="shared" si="0"/>
        <v>1.3901987771388609E-2</v>
      </c>
      <c r="Q43" s="45">
        <f t="shared" si="0"/>
        <v>0.36717674651887916</v>
      </c>
      <c r="R43" s="45">
        <f t="shared" si="0"/>
        <v>6.7011952295581954E-3</v>
      </c>
      <c r="S43" s="45">
        <f t="shared" si="0"/>
        <v>0.16601919281736047</v>
      </c>
      <c r="T43" s="45">
        <f t="shared" si="0"/>
        <v>1.113177382961922E-2</v>
      </c>
      <c r="U43" s="45">
        <f t="shared" si="1"/>
        <v>2.3798449881419917E-3</v>
      </c>
      <c r="V43" s="45">
        <f t="shared" si="1"/>
        <v>2.5858145226873609E-3</v>
      </c>
      <c r="W43" s="45">
        <f t="shared" ref="W43:W68" si="2">SUM(E43:V43)</f>
        <v>0.99999996815820447</v>
      </c>
      <c r="X43" s="45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</row>
    <row r="44" spans="1:128" x14ac:dyDescent="0.3">
      <c r="D44" s="44" t="s">
        <v>77</v>
      </c>
      <c r="E44" s="45">
        <f t="shared" si="0"/>
        <v>2.5199436644762412E-2</v>
      </c>
      <c r="F44" s="45">
        <f t="shared" si="0"/>
        <v>7.585741069245598E-3</v>
      </c>
      <c r="G44" s="45">
        <f t="shared" si="0"/>
        <v>0.24571511213340311</v>
      </c>
      <c r="H44" s="45">
        <f t="shared" si="0"/>
        <v>1.634176463909642E-2</v>
      </c>
      <c r="I44" s="45">
        <f t="shared" si="0"/>
        <v>2.2808613604266073E-2</v>
      </c>
      <c r="J44" s="45">
        <f t="shared" si="0"/>
        <v>3.0223415585921287E-3</v>
      </c>
      <c r="K44" s="45">
        <f t="shared" si="0"/>
        <v>2.4337690555900304E-2</v>
      </c>
      <c r="L44" s="45">
        <f t="shared" si="0"/>
        <v>7.7863761504539343E-3</v>
      </c>
      <c r="M44" s="45">
        <f t="shared" si="0"/>
        <v>2.3608908437653373E-2</v>
      </c>
      <c r="N44" s="45">
        <f t="shared" si="0"/>
        <v>4.6554956570945936E-4</v>
      </c>
      <c r="O44" s="45">
        <f t="shared" si="0"/>
        <v>4.4749289498392775E-4</v>
      </c>
      <c r="P44" s="45">
        <f t="shared" si="0"/>
        <v>0.22935868932502498</v>
      </c>
      <c r="Q44" s="45">
        <f t="shared" si="0"/>
        <v>0.21270319204598634</v>
      </c>
      <c r="R44" s="45">
        <f t="shared" si="0"/>
        <v>5.0049754635906598E-3</v>
      </c>
      <c r="S44" s="45">
        <f t="shared" si="0"/>
        <v>0.15974472402621784</v>
      </c>
      <c r="T44" s="45">
        <f t="shared" si="0"/>
        <v>3.0352361941022509E-3</v>
      </c>
      <c r="U44" s="45">
        <f t="shared" si="1"/>
        <v>4.1076758803101394E-4</v>
      </c>
      <c r="V44" s="45">
        <f t="shared" si="1"/>
        <v>1.24233898751043E-2</v>
      </c>
      <c r="W44" s="45">
        <f t="shared" si="2"/>
        <v>1.0000000017721242</v>
      </c>
      <c r="X44" s="45"/>
    </row>
    <row r="45" spans="1:128" x14ac:dyDescent="0.3">
      <c r="D45" s="44" t="s">
        <v>79</v>
      </c>
      <c r="E45" s="45">
        <f t="shared" si="0"/>
        <v>1.9805041630489548E-2</v>
      </c>
      <c r="F45" s="45">
        <f t="shared" si="0"/>
        <v>3.5397880659695413E-3</v>
      </c>
      <c r="G45" s="45">
        <f t="shared" si="0"/>
        <v>0.33814961406578009</v>
      </c>
      <c r="H45" s="45">
        <f t="shared" si="0"/>
        <v>1.1877079406710596E-2</v>
      </c>
      <c r="I45" s="45">
        <f t="shared" si="0"/>
        <v>1.5170897186143943E-2</v>
      </c>
      <c r="J45" s="45">
        <f t="shared" si="0"/>
        <v>2.6938102158208868E-3</v>
      </c>
      <c r="K45" s="45">
        <f t="shared" si="0"/>
        <v>1.9099022662362082E-2</v>
      </c>
      <c r="L45" s="45">
        <f t="shared" si="0"/>
        <v>6.0926914448882433E-3</v>
      </c>
      <c r="M45" s="45">
        <f t="shared" si="0"/>
        <v>9.2301024802435277E-3</v>
      </c>
      <c r="N45" s="45">
        <f t="shared" si="0"/>
        <v>5.3280938181191691E-4</v>
      </c>
      <c r="O45" s="45">
        <f t="shared" si="0"/>
        <v>3.5015468526230554E-4</v>
      </c>
      <c r="P45" s="45">
        <f t="shared" si="0"/>
        <v>8.9594234989548382E-2</v>
      </c>
      <c r="Q45" s="45">
        <f t="shared" si="0"/>
        <v>0.30566008097446146</v>
      </c>
      <c r="R45" s="45">
        <f t="shared" si="0"/>
        <v>1.7976065368565403E-2</v>
      </c>
      <c r="S45" s="45">
        <f t="shared" si="0"/>
        <v>0.15245879317556524</v>
      </c>
      <c r="T45" s="45">
        <f t="shared" si="0"/>
        <v>2.3549509006666573E-3</v>
      </c>
      <c r="U45" s="45">
        <f t="shared" si="1"/>
        <v>3.156853408473561E-4</v>
      </c>
      <c r="V45" s="45">
        <f t="shared" si="1"/>
        <v>5.0992029016377676E-3</v>
      </c>
      <c r="W45" s="45">
        <f t="shared" si="2"/>
        <v>1.0000000248767749</v>
      </c>
      <c r="X45" s="45"/>
    </row>
    <row r="46" spans="1:128" x14ac:dyDescent="0.3">
      <c r="D46" s="44" t="s">
        <v>81</v>
      </c>
      <c r="E46" s="45">
        <f t="shared" si="0"/>
        <v>4.4320705629276709E-2</v>
      </c>
      <c r="F46" s="45">
        <f t="shared" si="0"/>
        <v>1.3417296458775332E-2</v>
      </c>
      <c r="G46" s="45">
        <f t="shared" si="0"/>
        <v>0.24588693889192922</v>
      </c>
      <c r="H46" s="45">
        <f t="shared" si="0"/>
        <v>3.209124391892218E-2</v>
      </c>
      <c r="I46" s="45">
        <f t="shared" si="0"/>
        <v>6.2761578900715584E-2</v>
      </c>
      <c r="J46" s="45">
        <f t="shared" si="0"/>
        <v>7.6161968941962201E-3</v>
      </c>
      <c r="K46" s="45">
        <f t="shared" si="0"/>
        <v>2.8269693145343514E-2</v>
      </c>
      <c r="L46" s="45">
        <f t="shared" si="0"/>
        <v>1.3843398922118767E-2</v>
      </c>
      <c r="M46" s="45">
        <f t="shared" si="0"/>
        <v>1.1365784739939346E-2</v>
      </c>
      <c r="N46" s="45">
        <f t="shared" si="0"/>
        <v>1.0125152457345786E-3</v>
      </c>
      <c r="O46" s="45">
        <f t="shared" si="0"/>
        <v>7.9559762161243339E-4</v>
      </c>
      <c r="P46" s="45">
        <f t="shared" si="0"/>
        <v>0.11496585814783498</v>
      </c>
      <c r="Q46" s="45">
        <f t="shared" si="0"/>
        <v>0.17578284588379586</v>
      </c>
      <c r="R46" s="45">
        <f t="shared" si="0"/>
        <v>5.5343786973959617E-3</v>
      </c>
      <c r="S46" s="45">
        <f t="shared" si="0"/>
        <v>0.22803135115142451</v>
      </c>
      <c r="T46" s="45">
        <f t="shared" si="0"/>
        <v>6.4762238347526591E-3</v>
      </c>
      <c r="U46" s="45">
        <f t="shared" si="1"/>
        <v>1.0388400281153654E-3</v>
      </c>
      <c r="V46" s="45">
        <f t="shared" si="1"/>
        <v>6.789576431968973E-3</v>
      </c>
      <c r="W46" s="45">
        <f t="shared" si="2"/>
        <v>1.0000000245438521</v>
      </c>
      <c r="X46" s="45"/>
    </row>
    <row r="47" spans="1:128" x14ac:dyDescent="0.3">
      <c r="D47" s="44" t="s">
        <v>83</v>
      </c>
      <c r="E47" s="45">
        <f t="shared" si="0"/>
        <v>4.475063967380321E-4</v>
      </c>
      <c r="F47" s="45">
        <f t="shared" si="0"/>
        <v>3.8621428656340277E-6</v>
      </c>
      <c r="G47" s="45">
        <f t="shared" si="0"/>
        <v>0.57129528179645983</v>
      </c>
      <c r="H47" s="45">
        <f t="shared" si="0"/>
        <v>5.9804543455260874E-5</v>
      </c>
      <c r="I47" s="45">
        <f t="shared" si="0"/>
        <v>2.6635757539734431E-5</v>
      </c>
      <c r="J47" s="45">
        <f t="shared" si="0"/>
        <v>2.253214869057667E-5</v>
      </c>
      <c r="K47" s="45">
        <f t="shared" si="0"/>
        <v>2.1810583326398879E-3</v>
      </c>
      <c r="L47" s="45">
        <f t="shared" si="0"/>
        <v>4.5771573804400803E-5</v>
      </c>
      <c r="M47" s="45">
        <f t="shared" si="0"/>
        <v>2.3941310255465339E-3</v>
      </c>
      <c r="N47" s="45">
        <f t="shared" si="0"/>
        <v>1.6330904292626099E-5</v>
      </c>
      <c r="O47" s="45">
        <f t="shared" si="0"/>
        <v>2.6305501836640079E-6</v>
      </c>
      <c r="P47" s="45">
        <f t="shared" si="0"/>
        <v>2.3099354501254145E-2</v>
      </c>
      <c r="Q47" s="45">
        <f t="shared" si="0"/>
        <v>0.26415813411633243</v>
      </c>
      <c r="R47" s="45">
        <f t="shared" si="0"/>
        <v>1.3880929613295134E-2</v>
      </c>
      <c r="S47" s="45">
        <f t="shared" si="0"/>
        <v>0.11788277362370871</v>
      </c>
      <c r="T47" s="45">
        <f t="shared" si="0"/>
        <v>2.2896449638021422E-3</v>
      </c>
      <c r="U47" s="45">
        <f t="shared" si="1"/>
        <v>6.5150111862674002E-4</v>
      </c>
      <c r="V47" s="45">
        <f t="shared" si="1"/>
        <v>1.5421511394301066E-3</v>
      </c>
      <c r="W47" s="45">
        <f t="shared" si="2"/>
        <v>1.0000000342486655</v>
      </c>
      <c r="X47" s="45"/>
    </row>
    <row r="48" spans="1:128" x14ac:dyDescent="0.3">
      <c r="D48" s="44" t="s">
        <v>85</v>
      </c>
      <c r="E48" s="45">
        <f t="shared" si="0"/>
        <v>0.10147759580816039</v>
      </c>
      <c r="F48" s="45">
        <f t="shared" si="0"/>
        <v>2.6987984987319621E-2</v>
      </c>
      <c r="G48" s="45">
        <f t="shared" si="0"/>
        <v>0.19552798430896123</v>
      </c>
      <c r="H48" s="45">
        <f t="shared" si="0"/>
        <v>5.2807106249371565E-2</v>
      </c>
      <c r="I48" s="45">
        <f t="shared" si="0"/>
        <v>8.9428809184048372E-2</v>
      </c>
      <c r="J48" s="45">
        <f t="shared" si="0"/>
        <v>9.8920646768176444E-3</v>
      </c>
      <c r="K48" s="45">
        <f t="shared" si="0"/>
        <v>2.8313017794451983E-2</v>
      </c>
      <c r="L48" s="45">
        <f t="shared" si="0"/>
        <v>3.4988489838636755E-2</v>
      </c>
      <c r="M48" s="45">
        <f t="shared" si="0"/>
        <v>1.37657321135963E-3</v>
      </c>
      <c r="N48" s="45">
        <f t="shared" si="0"/>
        <v>7.2632103179850126E-4</v>
      </c>
      <c r="O48" s="45">
        <f t="shared" si="0"/>
        <v>2.0108327739778512E-3</v>
      </c>
      <c r="P48" s="45">
        <f t="shared" si="0"/>
        <v>2.1593965409548492E-2</v>
      </c>
      <c r="Q48" s="45">
        <f t="shared" si="0"/>
        <v>0.20621965572542006</v>
      </c>
      <c r="R48" s="45">
        <f t="shared" si="0"/>
        <v>5.5535837998107497E-3</v>
      </c>
      <c r="S48" s="45">
        <f t="shared" si="0"/>
        <v>0.20613114100583002</v>
      </c>
      <c r="T48" s="45">
        <f t="shared" si="0"/>
        <v>1.2612552663596285E-2</v>
      </c>
      <c r="U48" s="45">
        <f t="shared" si="1"/>
        <v>1.5525370653714152E-3</v>
      </c>
      <c r="V48" s="45">
        <f t="shared" si="1"/>
        <v>2.7997728135590247E-3</v>
      </c>
      <c r="W48" s="45">
        <f t="shared" si="2"/>
        <v>0.99999998834803971</v>
      </c>
      <c r="X48" s="45"/>
    </row>
    <row r="49" spans="4:24" x14ac:dyDescent="0.3">
      <c r="D49" s="44" t="s">
        <v>87</v>
      </c>
      <c r="E49" s="45">
        <f t="shared" si="0"/>
        <v>1.9823401338466124E-2</v>
      </c>
      <c r="F49" s="45">
        <f t="shared" si="0"/>
        <v>6.5753826155792272E-4</v>
      </c>
      <c r="G49" s="45">
        <f t="shared" si="0"/>
        <v>0.23760908196223723</v>
      </c>
      <c r="H49" s="45">
        <f t="shared" si="0"/>
        <v>9.8766288882171857E-3</v>
      </c>
      <c r="I49" s="45">
        <f t="shared" si="0"/>
        <v>7.3063531107208871E-3</v>
      </c>
      <c r="J49" s="45">
        <f t="shared" si="0"/>
        <v>2.4244921896184163E-3</v>
      </c>
      <c r="K49" s="45">
        <f t="shared" si="0"/>
        <v>1.7385652541122374E-2</v>
      </c>
      <c r="L49" s="45">
        <f t="shared" si="0"/>
        <v>4.6359397366537002E-3</v>
      </c>
      <c r="M49" s="45">
        <f t="shared" si="0"/>
        <v>1.0401025268918687E-2</v>
      </c>
      <c r="N49" s="45">
        <f t="shared" si="0"/>
        <v>7.7694664254697844E-4</v>
      </c>
      <c r="O49" s="45">
        <f t="shared" si="0"/>
        <v>2.6643331442939458E-4</v>
      </c>
      <c r="P49" s="45">
        <f t="shared" si="0"/>
        <v>0.10071521629735321</v>
      </c>
      <c r="Q49" s="45">
        <f t="shared" si="0"/>
        <v>0.35079469271570562</v>
      </c>
      <c r="R49" s="45">
        <f t="shared" si="0"/>
        <v>1.0552494163811807E-2</v>
      </c>
      <c r="S49" s="45">
        <f t="shared" si="0"/>
        <v>0.21746522144724012</v>
      </c>
      <c r="T49" s="45">
        <f t="shared" si="0"/>
        <v>2.8782741614827977E-3</v>
      </c>
      <c r="U49" s="45">
        <f t="shared" si="1"/>
        <v>5.5060205751645966E-4</v>
      </c>
      <c r="V49" s="45">
        <f t="shared" si="1"/>
        <v>5.8799916592851623E-3</v>
      </c>
      <c r="W49" s="45">
        <f t="shared" si="2"/>
        <v>0.99999998575688398</v>
      </c>
      <c r="X49" s="45"/>
    </row>
    <row r="50" spans="4:24" x14ac:dyDescent="0.3">
      <c r="D50" s="44" t="s">
        <v>89</v>
      </c>
      <c r="E50" s="45">
        <f t="shared" si="0"/>
        <v>1.5299111902285214E-2</v>
      </c>
      <c r="F50" s="45">
        <f t="shared" si="0"/>
        <v>2.7857090702096987E-3</v>
      </c>
      <c r="G50" s="45">
        <f t="shared" si="0"/>
        <v>0.31427269556951315</v>
      </c>
      <c r="H50" s="45">
        <f t="shared" si="0"/>
        <v>1.0571734245566131E-2</v>
      </c>
      <c r="I50" s="45">
        <f t="shared" si="0"/>
        <v>1.0365645368442554E-2</v>
      </c>
      <c r="J50" s="45">
        <f t="shared" si="0"/>
        <v>1.806701014260883E-3</v>
      </c>
      <c r="K50" s="45">
        <f t="shared" si="0"/>
        <v>4.0183469274815059E-2</v>
      </c>
      <c r="L50" s="45">
        <f t="shared" si="0"/>
        <v>4.7627721948997484E-3</v>
      </c>
      <c r="M50" s="45">
        <f t="shared" si="0"/>
        <v>2.2115109998577485E-2</v>
      </c>
      <c r="N50" s="45">
        <f t="shared" si="0"/>
        <v>9.8859931534780185E-4</v>
      </c>
      <c r="O50" s="45">
        <f t="shared" si="0"/>
        <v>2.7372254955368691E-4</v>
      </c>
      <c r="P50" s="45">
        <f t="shared" si="0"/>
        <v>0.21467808233588229</v>
      </c>
      <c r="Q50" s="45">
        <f t="shared" si="0"/>
        <v>0.19865532513588818</v>
      </c>
      <c r="R50" s="45">
        <f t="shared" si="0"/>
        <v>6.2371962381622455E-3</v>
      </c>
      <c r="S50" s="45">
        <f t="shared" si="0"/>
        <v>0.14352926838208949</v>
      </c>
      <c r="T50" s="45">
        <f t="shared" si="0"/>
        <v>1.7586335096102502E-3</v>
      </c>
      <c r="U50" s="45">
        <f t="shared" si="1"/>
        <v>2.2326972784157394E-4</v>
      </c>
      <c r="V50" s="45">
        <f t="shared" si="1"/>
        <v>1.1492928090776683E-2</v>
      </c>
      <c r="W50" s="45">
        <f t="shared" si="2"/>
        <v>0.99999997392372209</v>
      </c>
      <c r="X50" s="45"/>
    </row>
    <row r="51" spans="4:24" x14ac:dyDescent="0.3">
      <c r="D51" s="44" t="s">
        <v>90</v>
      </c>
      <c r="E51" s="45">
        <f t="shared" si="0"/>
        <v>2.7311459705660866E-2</v>
      </c>
      <c r="F51" s="45">
        <f t="shared" si="0"/>
        <v>1.3649586051669577E-3</v>
      </c>
      <c r="G51" s="45">
        <f t="shared" si="0"/>
        <v>0.28541210310228365</v>
      </c>
      <c r="H51" s="45">
        <f t="shared" si="0"/>
        <v>2.1137732140594463E-2</v>
      </c>
      <c r="I51" s="45">
        <f t="shared" si="0"/>
        <v>2.803755868687173E-2</v>
      </c>
      <c r="J51" s="45">
        <f t="shared" si="0"/>
        <v>4.2116662300018988E-3</v>
      </c>
      <c r="K51" s="45">
        <f t="shared" si="0"/>
        <v>8.4893355227560544E-2</v>
      </c>
      <c r="L51" s="45">
        <f t="shared" si="0"/>
        <v>1.67131643153452E-2</v>
      </c>
      <c r="M51" s="45">
        <f t="shared" si="0"/>
        <v>4.6904943913187959E-3</v>
      </c>
      <c r="N51" s="45">
        <f t="shared" si="0"/>
        <v>1.023912691441945E-3</v>
      </c>
      <c r="O51" s="45">
        <f t="shared" si="0"/>
        <v>9.6052669438899559E-4</v>
      </c>
      <c r="P51" s="45">
        <f t="shared" si="0"/>
        <v>4.4793803252445204E-2</v>
      </c>
      <c r="Q51" s="45">
        <f t="shared" si="0"/>
        <v>0.27205528957934644</v>
      </c>
      <c r="R51" s="45">
        <f t="shared" si="0"/>
        <v>6.4029036853165168E-3</v>
      </c>
      <c r="S51" s="45">
        <f t="shared" si="0"/>
        <v>0.19062043319321342</v>
      </c>
      <c r="T51" s="45">
        <f t="shared" si="0"/>
        <v>6.2146266425130688E-3</v>
      </c>
      <c r="U51" s="45">
        <f t="shared" si="1"/>
        <v>7.9587039384783245E-4</v>
      </c>
      <c r="V51" s="45">
        <f t="shared" si="1"/>
        <v>3.360143968032343E-3</v>
      </c>
      <c r="W51" s="45">
        <f t="shared" si="2"/>
        <v>1.0000000025053499</v>
      </c>
    </row>
    <row r="52" spans="4:24" x14ac:dyDescent="0.3">
      <c r="D52" s="44" t="s">
        <v>91</v>
      </c>
      <c r="E52" s="45" t="e">
        <f t="shared" si="0"/>
        <v>#DIV/0!</v>
      </c>
      <c r="F52" s="45" t="e">
        <f t="shared" si="0"/>
        <v>#DIV/0!</v>
      </c>
      <c r="G52" s="45" t="e">
        <f t="shared" si="0"/>
        <v>#DIV/0!</v>
      </c>
      <c r="H52" s="45" t="e">
        <f t="shared" si="0"/>
        <v>#DIV/0!</v>
      </c>
      <c r="I52" s="45" t="e">
        <f t="shared" si="0"/>
        <v>#DIV/0!</v>
      </c>
      <c r="J52" s="45" t="e">
        <f t="shared" si="0"/>
        <v>#DIV/0!</v>
      </c>
      <c r="K52" s="45" t="e">
        <f t="shared" si="0"/>
        <v>#DIV/0!</v>
      </c>
      <c r="L52" s="45" t="e">
        <f t="shared" si="0"/>
        <v>#DIV/0!</v>
      </c>
      <c r="M52" s="45" t="e">
        <f t="shared" si="0"/>
        <v>#DIV/0!</v>
      </c>
      <c r="N52" s="45" t="e">
        <f t="shared" si="0"/>
        <v>#DIV/0!</v>
      </c>
      <c r="O52" s="45" t="e">
        <f t="shared" si="0"/>
        <v>#DIV/0!</v>
      </c>
      <c r="P52" s="45" t="e">
        <f t="shared" si="0"/>
        <v>#DIV/0!</v>
      </c>
      <c r="Q52" s="45" t="e">
        <f t="shared" si="0"/>
        <v>#DIV/0!</v>
      </c>
      <c r="R52" s="45" t="e">
        <f t="shared" si="0"/>
        <v>#DIV/0!</v>
      </c>
      <c r="S52" s="45" t="e">
        <f t="shared" si="0"/>
        <v>#DIV/0!</v>
      </c>
      <c r="T52" s="45" t="e">
        <f t="shared" si="0"/>
        <v>#DIV/0!</v>
      </c>
      <c r="U52" s="45" t="e">
        <f t="shared" si="1"/>
        <v>#DIV/0!</v>
      </c>
      <c r="V52" s="45" t="e">
        <f t="shared" si="1"/>
        <v>#DIV/0!</v>
      </c>
      <c r="W52" s="45" t="e">
        <f t="shared" si="2"/>
        <v>#DIV/0!</v>
      </c>
    </row>
    <row r="53" spans="4:24" x14ac:dyDescent="0.3">
      <c r="D53" s="44" t="s">
        <v>92</v>
      </c>
      <c r="E53" s="45">
        <f t="shared" si="0"/>
        <v>2.7311459705660866E-2</v>
      </c>
      <c r="F53" s="45">
        <f t="shared" si="0"/>
        <v>1.3649586051669577E-3</v>
      </c>
      <c r="G53" s="45">
        <f t="shared" si="0"/>
        <v>0.28541210310228365</v>
      </c>
      <c r="H53" s="45">
        <f t="shared" si="0"/>
        <v>2.1137732140594463E-2</v>
      </c>
      <c r="I53" s="45">
        <f t="shared" si="0"/>
        <v>2.803755868687173E-2</v>
      </c>
      <c r="J53" s="45">
        <f t="shared" si="0"/>
        <v>4.2116662300018988E-3</v>
      </c>
      <c r="K53" s="45">
        <f t="shared" si="0"/>
        <v>8.4893355227560544E-2</v>
      </c>
      <c r="L53" s="45">
        <f t="shared" si="0"/>
        <v>1.67131643153452E-2</v>
      </c>
      <c r="M53" s="45">
        <f t="shared" si="0"/>
        <v>4.6904943913187959E-3</v>
      </c>
      <c r="N53" s="45">
        <f t="shared" si="0"/>
        <v>1.023912691441945E-3</v>
      </c>
      <c r="O53" s="45">
        <f t="shared" si="0"/>
        <v>9.6052669438899559E-4</v>
      </c>
      <c r="P53" s="45">
        <f t="shared" si="0"/>
        <v>4.4793803252445204E-2</v>
      </c>
      <c r="Q53" s="45">
        <f t="shared" si="0"/>
        <v>0.27205528957934644</v>
      </c>
      <c r="R53" s="45">
        <f t="shared" si="0"/>
        <v>6.4029036853165168E-3</v>
      </c>
      <c r="S53" s="45">
        <f t="shared" si="0"/>
        <v>0.19062043319321342</v>
      </c>
      <c r="T53" s="45">
        <f t="shared" si="0"/>
        <v>6.2146266425130688E-3</v>
      </c>
      <c r="U53" s="45">
        <f t="shared" si="1"/>
        <v>7.9587039384783245E-4</v>
      </c>
      <c r="V53" s="45">
        <f t="shared" si="1"/>
        <v>3.360143968032343E-3</v>
      </c>
      <c r="W53" s="45">
        <f t="shared" si="2"/>
        <v>1.0000000025053499</v>
      </c>
    </row>
    <row r="54" spans="4:24" x14ac:dyDescent="0.3">
      <c r="D54" s="44" t="s">
        <v>93</v>
      </c>
      <c r="E54" s="45">
        <f t="shared" si="0"/>
        <v>7.5656126445133087E-2</v>
      </c>
      <c r="F54" s="45">
        <f t="shared" si="0"/>
        <v>1.5192608342137552E-2</v>
      </c>
      <c r="G54" s="45">
        <f t="shared" si="0"/>
        <v>0.25060479529255458</v>
      </c>
      <c r="H54" s="45">
        <f t="shared" si="0"/>
        <v>4.1249045572773514E-2</v>
      </c>
      <c r="I54" s="45">
        <f t="shared" si="0"/>
        <v>5.1316261915034182E-2</v>
      </c>
      <c r="J54" s="45">
        <f t="shared" si="0"/>
        <v>8.9762999174970107E-3</v>
      </c>
      <c r="K54" s="45">
        <f t="shared" si="0"/>
        <v>3.3962944875698627E-2</v>
      </c>
      <c r="L54" s="45">
        <f t="shared" si="0"/>
        <v>2.123776303164069E-2</v>
      </c>
      <c r="M54" s="45">
        <f t="shared" si="0"/>
        <v>1.6758897074771683E-3</v>
      </c>
      <c r="N54" s="45">
        <f t="shared" si="0"/>
        <v>9.1694491793217097E-4</v>
      </c>
      <c r="O54" s="45">
        <f t="shared" si="0"/>
        <v>1.2205610828681583E-3</v>
      </c>
      <c r="P54" s="45">
        <f t="shared" si="0"/>
        <v>1.9006489876755694E-2</v>
      </c>
      <c r="Q54" s="45">
        <f t="shared" si="0"/>
        <v>0.25606782412587537</v>
      </c>
      <c r="R54" s="45">
        <f t="shared" si="0"/>
        <v>6.7863552051459436E-3</v>
      </c>
      <c r="S54" s="45">
        <f t="shared" si="0"/>
        <v>0.20598192523629089</v>
      </c>
      <c r="T54" s="45">
        <f t="shared" si="0"/>
        <v>6.9862558614419206E-3</v>
      </c>
      <c r="U54" s="45">
        <f t="shared" si="1"/>
        <v>7.5110073379207668E-4</v>
      </c>
      <c r="V54" s="45">
        <f t="shared" si="1"/>
        <v>2.4108202981175469E-3</v>
      </c>
      <c r="W54" s="45">
        <f t="shared" si="2"/>
        <v>1.0000000124381661</v>
      </c>
    </row>
    <row r="55" spans="4:24" x14ac:dyDescent="0.3">
      <c r="D55" s="44" t="s">
        <v>94</v>
      </c>
      <c r="E55" s="45">
        <f t="shared" si="0"/>
        <v>0.18489147306696124</v>
      </c>
      <c r="F55" s="45">
        <f t="shared" si="0"/>
        <v>7.2500932347344768E-2</v>
      </c>
      <c r="G55" s="45">
        <f t="shared" si="0"/>
        <v>0</v>
      </c>
      <c r="H55" s="45">
        <f t="shared" si="0"/>
        <v>9.889007315411627E-2</v>
      </c>
      <c r="I55" s="45">
        <f t="shared" si="0"/>
        <v>0.24822407201164726</v>
      </c>
      <c r="J55" s="45">
        <f t="shared" si="0"/>
        <v>1.1772627672012457E-2</v>
      </c>
      <c r="K55" s="45">
        <f t="shared" si="0"/>
        <v>0</v>
      </c>
      <c r="L55" s="45">
        <f t="shared" si="0"/>
        <v>9.5863776685993746E-2</v>
      </c>
      <c r="M55" s="45">
        <f t="shared" si="0"/>
        <v>0</v>
      </c>
      <c r="N55" s="45">
        <f t="shared" si="0"/>
        <v>0</v>
      </c>
      <c r="O55" s="45">
        <f t="shared" si="0"/>
        <v>5.5094123553957371E-3</v>
      </c>
      <c r="P55" s="45">
        <f t="shared" si="0"/>
        <v>2.7660849464617911E-2</v>
      </c>
      <c r="Q55" s="45">
        <f t="shared" si="0"/>
        <v>0</v>
      </c>
      <c r="R55" s="45">
        <f t="shared" si="0"/>
        <v>0</v>
      </c>
      <c r="S55" s="45">
        <f t="shared" si="0"/>
        <v>0.20780702294693251</v>
      </c>
      <c r="T55" s="45">
        <f t="shared" si="0"/>
        <v>3.7813781379201737E-2</v>
      </c>
      <c r="U55" s="45">
        <f t="shared" si="1"/>
        <v>5.1843370468718326E-3</v>
      </c>
      <c r="V55" s="45">
        <f t="shared" si="1"/>
        <v>3.8816314080329637E-3</v>
      </c>
      <c r="W55" s="45">
        <f t="shared" si="2"/>
        <v>0.9999999895391285</v>
      </c>
    </row>
    <row r="56" spans="4:24" x14ac:dyDescent="0.3">
      <c r="D56" s="44" t="s">
        <v>95</v>
      </c>
      <c r="E56" s="45">
        <f t="shared" si="0"/>
        <v>9.375693769436988E-2</v>
      </c>
      <c r="F56" s="45">
        <f t="shared" si="0"/>
        <v>2.4682626229361203E-2</v>
      </c>
      <c r="G56" s="45">
        <f t="shared" si="0"/>
        <v>0.20911397383387467</v>
      </c>
      <c r="H56" s="45">
        <f t="shared" si="0"/>
        <v>5.0803343637132271E-2</v>
      </c>
      <c r="I56" s="45">
        <f t="shared" si="0"/>
        <v>8.3923465245276038E-2</v>
      </c>
      <c r="J56" s="45">
        <f t="shared" si="0"/>
        <v>9.4420955293374239E-3</v>
      </c>
      <c r="K56" s="45">
        <f t="shared" si="0"/>
        <v>2.83349826922937E-2</v>
      </c>
      <c r="L56" s="45">
        <f t="shared" si="0"/>
        <v>3.3592867750908931E-2</v>
      </c>
      <c r="M56" s="45">
        <f t="shared" si="0"/>
        <v>1.3983913410062952E-3</v>
      </c>
      <c r="N56" s="45">
        <f t="shared" si="0"/>
        <v>7.6507068496829169E-4</v>
      </c>
      <c r="O56" s="45">
        <f t="shared" si="0"/>
        <v>1.9306246113776195E-3</v>
      </c>
      <c r="P56" s="45">
        <f t="shared" si="0"/>
        <v>2.0436584749548205E-2</v>
      </c>
      <c r="Q56" s="45">
        <f t="shared" si="0"/>
        <v>0.21363995311532849</v>
      </c>
      <c r="R56" s="45">
        <f t="shared" si="0"/>
        <v>5.662461935838841E-3</v>
      </c>
      <c r="S56" s="45">
        <f t="shared" si="0"/>
        <v>0.20628759910530883</v>
      </c>
      <c r="T56" s="45">
        <f t="shared" si="0"/>
        <v>1.2089650562022197E-2</v>
      </c>
      <c r="U56" s="45">
        <f t="shared" si="1"/>
        <v>1.4849487974976064E-3</v>
      </c>
      <c r="V56" s="45">
        <f t="shared" si="1"/>
        <v>2.6544088409552417E-3</v>
      </c>
      <c r="W56" s="45">
        <f t="shared" si="2"/>
        <v>0.99999998635640586</v>
      </c>
    </row>
    <row r="57" spans="4:24" x14ac:dyDescent="0.3">
      <c r="D57" s="44" t="s">
        <v>96</v>
      </c>
      <c r="E57" s="45">
        <f t="shared" si="0"/>
        <v>0</v>
      </c>
      <c r="F57" s="45">
        <f t="shared" si="0"/>
        <v>0</v>
      </c>
      <c r="G57" s="45">
        <f t="shared" si="0"/>
        <v>0.91403298743440375</v>
      </c>
      <c r="H57" s="45">
        <f t="shared" si="0"/>
        <v>0</v>
      </c>
      <c r="I57" s="45">
        <f t="shared" si="0"/>
        <v>0</v>
      </c>
      <c r="J57" s="45">
        <f t="shared" si="0"/>
        <v>0</v>
      </c>
      <c r="K57" s="45">
        <f t="shared" si="0"/>
        <v>6.3860876695782179E-2</v>
      </c>
      <c r="L57" s="45">
        <f t="shared" si="0"/>
        <v>0</v>
      </c>
      <c r="M57" s="45">
        <f t="shared" si="0"/>
        <v>1.519539371304216E-3</v>
      </c>
      <c r="N57" s="45">
        <f t="shared" si="0"/>
        <v>3.225296840060894E-3</v>
      </c>
      <c r="O57" s="45">
        <f t="shared" si="0"/>
        <v>0</v>
      </c>
      <c r="P57" s="45">
        <f t="shared" si="0"/>
        <v>0</v>
      </c>
      <c r="Q57" s="45">
        <f t="shared" si="0"/>
        <v>0</v>
      </c>
      <c r="R57" s="45">
        <f t="shared" si="0"/>
        <v>0</v>
      </c>
      <c r="S57" s="45">
        <f t="shared" si="0"/>
        <v>1.6601527402987547E-2</v>
      </c>
      <c r="T57" s="45">
        <f t="shared" ref="T57:V57" si="3">T29/$C29</f>
        <v>0</v>
      </c>
      <c r="U57" s="45">
        <f t="shared" si="3"/>
        <v>0</v>
      </c>
      <c r="V57" s="45">
        <f t="shared" si="3"/>
        <v>7.5976968565210799E-4</v>
      </c>
      <c r="W57" s="45">
        <f t="shared" si="2"/>
        <v>0.99999999743019075</v>
      </c>
    </row>
    <row r="58" spans="4:24" x14ac:dyDescent="0.3">
      <c r="D58" s="44" t="s">
        <v>98</v>
      </c>
      <c r="E58" s="45" t="e">
        <f t="shared" ref="E58:T68" si="4">E30/$C30</f>
        <v>#DIV/0!</v>
      </c>
      <c r="F58" s="45" t="e">
        <f t="shared" si="4"/>
        <v>#DIV/0!</v>
      </c>
      <c r="G58" s="45" t="e">
        <f t="shared" si="4"/>
        <v>#DIV/0!</v>
      </c>
      <c r="H58" s="45" t="e">
        <f t="shared" si="4"/>
        <v>#DIV/0!</v>
      </c>
      <c r="I58" s="45" t="e">
        <f t="shared" si="4"/>
        <v>#DIV/0!</v>
      </c>
      <c r="J58" s="45" t="e">
        <f t="shared" si="4"/>
        <v>#DIV/0!</v>
      </c>
      <c r="K58" s="45" t="e">
        <f t="shared" si="4"/>
        <v>#DIV/0!</v>
      </c>
      <c r="L58" s="45" t="e">
        <f t="shared" si="4"/>
        <v>#DIV/0!</v>
      </c>
      <c r="M58" s="45" t="e">
        <f t="shared" si="4"/>
        <v>#DIV/0!</v>
      </c>
      <c r="N58" s="45" t="e">
        <f t="shared" si="4"/>
        <v>#DIV/0!</v>
      </c>
      <c r="O58" s="45" t="e">
        <f t="shared" si="4"/>
        <v>#DIV/0!</v>
      </c>
      <c r="P58" s="45" t="e">
        <f t="shared" si="4"/>
        <v>#DIV/0!</v>
      </c>
      <c r="Q58" s="45" t="e">
        <f t="shared" si="4"/>
        <v>#DIV/0!</v>
      </c>
      <c r="R58" s="45" t="e">
        <f t="shared" si="4"/>
        <v>#DIV/0!</v>
      </c>
      <c r="S58" s="45" t="e">
        <f t="shared" si="4"/>
        <v>#DIV/0!</v>
      </c>
      <c r="T58" s="45" t="e">
        <f t="shared" si="4"/>
        <v>#DIV/0!</v>
      </c>
      <c r="U58" s="45" t="e">
        <f t="shared" ref="U58:V58" si="5">U30/$C30</f>
        <v>#DIV/0!</v>
      </c>
      <c r="V58" s="45" t="e">
        <f t="shared" si="5"/>
        <v>#DIV/0!</v>
      </c>
      <c r="W58" s="45" t="e">
        <f t="shared" si="2"/>
        <v>#DIV/0!</v>
      </c>
    </row>
    <row r="59" spans="4:24" x14ac:dyDescent="0.3">
      <c r="D59" s="44" t="s">
        <v>99</v>
      </c>
      <c r="E59" s="45" t="e">
        <f t="shared" si="4"/>
        <v>#DIV/0!</v>
      </c>
      <c r="F59" s="45" t="e">
        <f t="shared" si="4"/>
        <v>#DIV/0!</v>
      </c>
      <c r="G59" s="45" t="e">
        <f t="shared" si="4"/>
        <v>#DIV/0!</v>
      </c>
      <c r="H59" s="45" t="e">
        <f t="shared" si="4"/>
        <v>#DIV/0!</v>
      </c>
      <c r="I59" s="45" t="e">
        <f t="shared" si="4"/>
        <v>#DIV/0!</v>
      </c>
      <c r="J59" s="45" t="e">
        <f t="shared" si="4"/>
        <v>#DIV/0!</v>
      </c>
      <c r="K59" s="45" t="e">
        <f t="shared" si="4"/>
        <v>#DIV/0!</v>
      </c>
      <c r="L59" s="45" t="e">
        <f t="shared" si="4"/>
        <v>#DIV/0!</v>
      </c>
      <c r="M59" s="45" t="e">
        <f t="shared" si="4"/>
        <v>#DIV/0!</v>
      </c>
      <c r="N59" s="45" t="e">
        <f t="shared" si="4"/>
        <v>#DIV/0!</v>
      </c>
      <c r="O59" s="45" t="e">
        <f t="shared" si="4"/>
        <v>#DIV/0!</v>
      </c>
      <c r="P59" s="45" t="e">
        <f t="shared" si="4"/>
        <v>#DIV/0!</v>
      </c>
      <c r="Q59" s="45" t="e">
        <f t="shared" si="4"/>
        <v>#DIV/0!</v>
      </c>
      <c r="R59" s="45" t="e">
        <f t="shared" si="4"/>
        <v>#DIV/0!</v>
      </c>
      <c r="S59" s="45" t="e">
        <f t="shared" si="4"/>
        <v>#DIV/0!</v>
      </c>
      <c r="T59" s="45" t="e">
        <f t="shared" si="4"/>
        <v>#DIV/0!</v>
      </c>
      <c r="U59" s="45" t="e">
        <f t="shared" ref="U59:V59" si="6">U31/$C31</f>
        <v>#DIV/0!</v>
      </c>
      <c r="V59" s="45" t="e">
        <f t="shared" si="6"/>
        <v>#DIV/0!</v>
      </c>
      <c r="W59" s="45" t="e">
        <f t="shared" si="2"/>
        <v>#DIV/0!</v>
      </c>
    </row>
    <row r="60" spans="4:24" x14ac:dyDescent="0.3">
      <c r="D60" s="44" t="s">
        <v>100</v>
      </c>
      <c r="E60" s="45">
        <f t="shared" si="4"/>
        <v>6.6858336988504852E-2</v>
      </c>
      <c r="F60" s="45">
        <f t="shared" si="4"/>
        <v>2.1493778530271505E-2</v>
      </c>
      <c r="G60" s="45">
        <f t="shared" si="4"/>
        <v>0.19833297600440972</v>
      </c>
      <c r="H60" s="45">
        <f t="shared" si="4"/>
        <v>4.6401225238192879E-2</v>
      </c>
      <c r="I60" s="45">
        <f t="shared" si="4"/>
        <v>9.2068457671180826E-2</v>
      </c>
      <c r="J60" s="45">
        <f t="shared" si="4"/>
        <v>9.0934688702612506E-3</v>
      </c>
      <c r="K60" s="45">
        <f t="shared" si="4"/>
        <v>1.7716573543688656E-2</v>
      </c>
      <c r="L60" s="45">
        <f t="shared" si="4"/>
        <v>1.7437782483816704E-2</v>
      </c>
      <c r="M60" s="45">
        <f t="shared" si="4"/>
        <v>3.4223239271796405E-3</v>
      </c>
      <c r="N60" s="45">
        <f t="shared" si="4"/>
        <v>6.7625830387047631E-4</v>
      </c>
      <c r="O60" s="45">
        <f t="shared" si="4"/>
        <v>1.0021713973955633E-3</v>
      </c>
      <c r="P60" s="45">
        <f t="shared" si="4"/>
        <v>3.7518434387080489E-2</v>
      </c>
      <c r="Q60" s="45">
        <f t="shared" si="4"/>
        <v>0.21966113137048879</v>
      </c>
      <c r="R60" s="45">
        <f t="shared" si="4"/>
        <v>5.3550700464022882E-3</v>
      </c>
      <c r="S60" s="45">
        <f t="shared" si="4"/>
        <v>0.25082964205306646</v>
      </c>
      <c r="T60" s="45">
        <f t="shared" si="4"/>
        <v>7.9428505408821615E-3</v>
      </c>
      <c r="U60" s="45">
        <f t="shared" ref="U60:V60" si="7">U32/$C32</f>
        <v>1.247171074430353E-3</v>
      </c>
      <c r="V60" s="45">
        <f t="shared" si="7"/>
        <v>2.9423366959837462E-3</v>
      </c>
      <c r="W60" s="45">
        <f t="shared" si="2"/>
        <v>0.99999998912710641</v>
      </c>
    </row>
    <row r="61" spans="4:24" x14ac:dyDescent="0.3">
      <c r="D61" s="44" t="s">
        <v>101</v>
      </c>
      <c r="E61" s="45">
        <f t="shared" si="4"/>
        <v>8.2726892585787207E-3</v>
      </c>
      <c r="F61" s="45">
        <f t="shared" si="4"/>
        <v>1.3628670278509449E-3</v>
      </c>
      <c r="G61" s="45">
        <f t="shared" si="4"/>
        <v>0.38391390067704689</v>
      </c>
      <c r="H61" s="45">
        <f t="shared" si="4"/>
        <v>9.4376564319613287E-3</v>
      </c>
      <c r="I61" s="45">
        <f t="shared" si="4"/>
        <v>5.4020978209530536E-3</v>
      </c>
      <c r="J61" s="45">
        <f t="shared" si="4"/>
        <v>9.9054728904458692E-4</v>
      </c>
      <c r="K61" s="45">
        <f t="shared" si="4"/>
        <v>0.27440216613901414</v>
      </c>
      <c r="L61" s="45">
        <f t="shared" si="4"/>
        <v>3.2488831186147688E-3</v>
      </c>
      <c r="M61" s="45">
        <f t="shared" si="4"/>
        <v>4.0025733775678387E-3</v>
      </c>
      <c r="N61" s="45">
        <f t="shared" si="4"/>
        <v>1.6185728614039818E-3</v>
      </c>
      <c r="O61" s="45">
        <f t="shared" si="4"/>
        <v>1.8671741919912437E-4</v>
      </c>
      <c r="P61" s="45">
        <f t="shared" si="4"/>
        <v>3.9547641605676205E-2</v>
      </c>
      <c r="Q61" s="45">
        <f t="shared" si="4"/>
        <v>0.11577394217192591</v>
      </c>
      <c r="R61" s="45">
        <f t="shared" si="4"/>
        <v>3.0845195301236424E-3</v>
      </c>
      <c r="S61" s="45">
        <f t="shared" si="4"/>
        <v>0.14543018724634138</v>
      </c>
      <c r="T61" s="45">
        <f t="shared" si="4"/>
        <v>9.6383573269356014E-4</v>
      </c>
      <c r="U61" s="45">
        <f t="shared" ref="U61:V61" si="8">U33/$C33</f>
        <v>8.4929868115454522E-5</v>
      </c>
      <c r="V61" s="45">
        <f t="shared" si="8"/>
        <v>2.276266194324568E-3</v>
      </c>
      <c r="W61" s="45">
        <f t="shared" si="2"/>
        <v>0.99999999377043625</v>
      </c>
    </row>
    <row r="62" spans="4:24" x14ac:dyDescent="0.3">
      <c r="D62" s="44" t="s">
        <v>102</v>
      </c>
      <c r="E62" s="45">
        <f t="shared" si="4"/>
        <v>1.0327070001797773E-2</v>
      </c>
      <c r="F62" s="45">
        <f t="shared" si="4"/>
        <v>5.6129216198294169E-5</v>
      </c>
      <c r="G62" s="45">
        <f t="shared" si="4"/>
        <v>0.20311222043774407</v>
      </c>
      <c r="H62" s="45">
        <f t="shared" si="4"/>
        <v>2.1234634927551261E-3</v>
      </c>
      <c r="I62" s="45">
        <f t="shared" si="4"/>
        <v>6.6191100125515489E-4</v>
      </c>
      <c r="J62" s="45">
        <f t="shared" si="4"/>
        <v>1.0083713788953735E-3</v>
      </c>
      <c r="K62" s="45">
        <f t="shared" si="4"/>
        <v>3.4224518314134547E-2</v>
      </c>
      <c r="L62" s="45">
        <f t="shared" si="4"/>
        <v>2.1145490742985051E-3</v>
      </c>
      <c r="M62" s="45">
        <f t="shared" si="4"/>
        <v>1.6303824757101553E-2</v>
      </c>
      <c r="N62" s="45">
        <f t="shared" si="4"/>
        <v>6.0682768708837805E-4</v>
      </c>
      <c r="O62" s="45">
        <f t="shared" si="4"/>
        <v>1.2152580760861244E-4</v>
      </c>
      <c r="P62" s="45">
        <f t="shared" si="4"/>
        <v>0.15833253106951831</v>
      </c>
      <c r="Q62" s="45">
        <f t="shared" si="4"/>
        <v>0.33421218753685233</v>
      </c>
      <c r="R62" s="45">
        <f t="shared" si="4"/>
        <v>5.5434476098275287E-3</v>
      </c>
      <c r="S62" s="45">
        <f t="shared" si="4"/>
        <v>0.22158900142022814</v>
      </c>
      <c r="T62" s="45">
        <f t="shared" si="4"/>
        <v>9.7035835681596387E-4</v>
      </c>
      <c r="U62" s="45">
        <f t="shared" ref="U62:V62" si="9">U34/$C34</f>
        <v>1.5328892000853256E-4</v>
      </c>
      <c r="V62" s="45">
        <f t="shared" si="9"/>
        <v>8.5387811940710653E-3</v>
      </c>
      <c r="W62" s="45">
        <f t="shared" si="2"/>
        <v>1.0000000072761992</v>
      </c>
    </row>
    <row r="63" spans="4:24" x14ac:dyDescent="0.3">
      <c r="D63" s="44" t="s">
        <v>103</v>
      </c>
      <c r="E63" s="45">
        <f t="shared" si="4"/>
        <v>3.9861711419408807E-2</v>
      </c>
      <c r="F63" s="45">
        <f t="shared" si="4"/>
        <v>4.5675199247789436E-5</v>
      </c>
      <c r="G63" s="45">
        <f t="shared" si="4"/>
        <v>0.36256362946367138</v>
      </c>
      <c r="H63" s="45">
        <f t="shared" si="4"/>
        <v>2.3835900678461894E-2</v>
      </c>
      <c r="I63" s="45">
        <f t="shared" si="4"/>
        <v>1.6875940167457058E-2</v>
      </c>
      <c r="J63" s="45">
        <f t="shared" si="4"/>
        <v>5.2715223141489402E-3</v>
      </c>
      <c r="K63" s="45">
        <f t="shared" si="4"/>
        <v>3.6150293592733238E-2</v>
      </c>
      <c r="L63" s="45">
        <f t="shared" si="4"/>
        <v>1.9529242327444369E-2</v>
      </c>
      <c r="M63" s="45">
        <f t="shared" si="4"/>
        <v>2.0650496337849241E-3</v>
      </c>
      <c r="N63" s="45">
        <f t="shared" si="4"/>
        <v>1.2569072121246315E-3</v>
      </c>
      <c r="O63" s="45">
        <f t="shared" si="4"/>
        <v>1.1223702166627241E-3</v>
      </c>
      <c r="P63" s="45">
        <f t="shared" si="4"/>
        <v>1.5836311580587816E-2</v>
      </c>
      <c r="Q63" s="45">
        <f t="shared" si="4"/>
        <v>0.27492193782517432</v>
      </c>
      <c r="R63" s="45">
        <f t="shared" si="4"/>
        <v>6.1647491255051225E-3</v>
      </c>
      <c r="S63" s="45">
        <f t="shared" si="4"/>
        <v>0.1745059666004779</v>
      </c>
      <c r="T63" s="45">
        <f t="shared" si="4"/>
        <v>1.4128133280958926E-2</v>
      </c>
      <c r="U63" s="45">
        <f t="shared" ref="U63:V63" si="10">U35/$C35</f>
        <v>2.8917920190838198E-3</v>
      </c>
      <c r="V63" s="45">
        <f t="shared" si="10"/>
        <v>2.9728680914396107E-3</v>
      </c>
      <c r="W63" s="45">
        <f t="shared" si="2"/>
        <v>1.0000000007483736</v>
      </c>
    </row>
    <row r="64" spans="4:24" x14ac:dyDescent="0.3">
      <c r="D64" s="44" t="s">
        <v>104</v>
      </c>
      <c r="E64" s="45" t="e">
        <f t="shared" si="4"/>
        <v>#DIV/0!</v>
      </c>
      <c r="F64" s="45" t="e">
        <f t="shared" si="4"/>
        <v>#DIV/0!</v>
      </c>
      <c r="G64" s="45" t="e">
        <f t="shared" si="4"/>
        <v>#DIV/0!</v>
      </c>
      <c r="H64" s="45" t="e">
        <f t="shared" si="4"/>
        <v>#DIV/0!</v>
      </c>
      <c r="I64" s="45" t="e">
        <f t="shared" si="4"/>
        <v>#DIV/0!</v>
      </c>
      <c r="J64" s="45" t="e">
        <f t="shared" si="4"/>
        <v>#DIV/0!</v>
      </c>
      <c r="K64" s="45" t="e">
        <f t="shared" si="4"/>
        <v>#DIV/0!</v>
      </c>
      <c r="L64" s="45" t="e">
        <f t="shared" si="4"/>
        <v>#DIV/0!</v>
      </c>
      <c r="M64" s="45" t="e">
        <f t="shared" si="4"/>
        <v>#DIV/0!</v>
      </c>
      <c r="N64" s="45" t="e">
        <f t="shared" si="4"/>
        <v>#DIV/0!</v>
      </c>
      <c r="O64" s="45" t="e">
        <f t="shared" si="4"/>
        <v>#DIV/0!</v>
      </c>
      <c r="P64" s="45" t="e">
        <f t="shared" si="4"/>
        <v>#DIV/0!</v>
      </c>
      <c r="Q64" s="45" t="e">
        <f t="shared" si="4"/>
        <v>#DIV/0!</v>
      </c>
      <c r="R64" s="45" t="e">
        <f t="shared" si="4"/>
        <v>#DIV/0!</v>
      </c>
      <c r="S64" s="45" t="e">
        <f t="shared" si="4"/>
        <v>#DIV/0!</v>
      </c>
      <c r="T64" s="45" t="e">
        <f t="shared" si="4"/>
        <v>#DIV/0!</v>
      </c>
      <c r="U64" s="45" t="e">
        <f t="shared" ref="U64:V64" si="11">U36/$C36</f>
        <v>#DIV/0!</v>
      </c>
      <c r="V64" s="45" t="e">
        <f t="shared" si="11"/>
        <v>#DIV/0!</v>
      </c>
      <c r="W64" s="45" t="e">
        <f t="shared" si="2"/>
        <v>#DIV/0!</v>
      </c>
    </row>
    <row r="65" spans="4:23" x14ac:dyDescent="0.3">
      <c r="D65" s="44" t="s">
        <v>105</v>
      </c>
      <c r="E65" s="45" t="e">
        <f t="shared" si="4"/>
        <v>#DIV/0!</v>
      </c>
      <c r="F65" s="45" t="e">
        <f t="shared" si="4"/>
        <v>#DIV/0!</v>
      </c>
      <c r="G65" s="45" t="e">
        <f t="shared" si="4"/>
        <v>#DIV/0!</v>
      </c>
      <c r="H65" s="45" t="e">
        <f t="shared" si="4"/>
        <v>#DIV/0!</v>
      </c>
      <c r="I65" s="45" t="e">
        <f t="shared" si="4"/>
        <v>#DIV/0!</v>
      </c>
      <c r="J65" s="45" t="e">
        <f t="shared" si="4"/>
        <v>#DIV/0!</v>
      </c>
      <c r="K65" s="45" t="e">
        <f t="shared" si="4"/>
        <v>#DIV/0!</v>
      </c>
      <c r="L65" s="45" t="e">
        <f t="shared" si="4"/>
        <v>#DIV/0!</v>
      </c>
      <c r="M65" s="45" t="e">
        <f t="shared" si="4"/>
        <v>#DIV/0!</v>
      </c>
      <c r="N65" s="45" t="e">
        <f t="shared" si="4"/>
        <v>#DIV/0!</v>
      </c>
      <c r="O65" s="45" t="e">
        <f t="shared" si="4"/>
        <v>#DIV/0!</v>
      </c>
      <c r="P65" s="45" t="e">
        <f t="shared" si="4"/>
        <v>#DIV/0!</v>
      </c>
      <c r="Q65" s="45" t="e">
        <f t="shared" si="4"/>
        <v>#DIV/0!</v>
      </c>
      <c r="R65" s="45" t="e">
        <f t="shared" si="4"/>
        <v>#DIV/0!</v>
      </c>
      <c r="S65" s="45" t="e">
        <f t="shared" si="4"/>
        <v>#DIV/0!</v>
      </c>
      <c r="T65" s="45" t="e">
        <f t="shared" si="4"/>
        <v>#DIV/0!</v>
      </c>
      <c r="U65" s="45" t="e">
        <f t="shared" ref="U65:V65" si="12">U37/$C37</f>
        <v>#DIV/0!</v>
      </c>
      <c r="V65" s="45" t="e">
        <f t="shared" si="12"/>
        <v>#DIV/0!</v>
      </c>
      <c r="W65" s="45" t="e">
        <f t="shared" si="2"/>
        <v>#DIV/0!</v>
      </c>
    </row>
    <row r="66" spans="4:23" x14ac:dyDescent="0.3">
      <c r="D66" s="44" t="s">
        <v>106</v>
      </c>
      <c r="E66" s="45" t="e">
        <f t="shared" si="4"/>
        <v>#DIV/0!</v>
      </c>
      <c r="F66" s="45" t="e">
        <f t="shared" si="4"/>
        <v>#DIV/0!</v>
      </c>
      <c r="G66" s="45" t="e">
        <f t="shared" si="4"/>
        <v>#DIV/0!</v>
      </c>
      <c r="H66" s="45" t="e">
        <f t="shared" si="4"/>
        <v>#DIV/0!</v>
      </c>
      <c r="I66" s="45" t="e">
        <f t="shared" si="4"/>
        <v>#DIV/0!</v>
      </c>
      <c r="J66" s="45" t="e">
        <f t="shared" si="4"/>
        <v>#DIV/0!</v>
      </c>
      <c r="K66" s="45" t="e">
        <f t="shared" si="4"/>
        <v>#DIV/0!</v>
      </c>
      <c r="L66" s="45" t="e">
        <f t="shared" si="4"/>
        <v>#DIV/0!</v>
      </c>
      <c r="M66" s="45" t="e">
        <f t="shared" si="4"/>
        <v>#DIV/0!</v>
      </c>
      <c r="N66" s="45" t="e">
        <f t="shared" si="4"/>
        <v>#DIV/0!</v>
      </c>
      <c r="O66" s="45" t="e">
        <f t="shared" si="4"/>
        <v>#DIV/0!</v>
      </c>
      <c r="P66" s="45" t="e">
        <f t="shared" si="4"/>
        <v>#DIV/0!</v>
      </c>
      <c r="Q66" s="45" t="e">
        <f t="shared" si="4"/>
        <v>#DIV/0!</v>
      </c>
      <c r="R66" s="45" t="e">
        <f t="shared" si="4"/>
        <v>#DIV/0!</v>
      </c>
      <c r="S66" s="45" t="e">
        <f t="shared" si="4"/>
        <v>#DIV/0!</v>
      </c>
      <c r="T66" s="45" t="e">
        <f t="shared" si="4"/>
        <v>#DIV/0!</v>
      </c>
      <c r="U66" s="45" t="e">
        <f t="shared" ref="U66:V66" si="13">U38/$C38</f>
        <v>#DIV/0!</v>
      </c>
      <c r="V66" s="45" t="e">
        <f t="shared" si="13"/>
        <v>#DIV/0!</v>
      </c>
      <c r="W66" s="45" t="e">
        <f t="shared" si="2"/>
        <v>#DIV/0!</v>
      </c>
    </row>
    <row r="67" spans="4:23" x14ac:dyDescent="0.3">
      <c r="D67" s="44" t="s">
        <v>107</v>
      </c>
      <c r="E67" s="45" t="e">
        <f t="shared" si="4"/>
        <v>#DIV/0!</v>
      </c>
      <c r="F67" s="45" t="e">
        <f t="shared" si="4"/>
        <v>#DIV/0!</v>
      </c>
      <c r="G67" s="45" t="e">
        <f t="shared" si="4"/>
        <v>#DIV/0!</v>
      </c>
      <c r="H67" s="45" t="e">
        <f t="shared" si="4"/>
        <v>#DIV/0!</v>
      </c>
      <c r="I67" s="45" t="e">
        <f t="shared" si="4"/>
        <v>#DIV/0!</v>
      </c>
      <c r="J67" s="45" t="e">
        <f t="shared" si="4"/>
        <v>#DIV/0!</v>
      </c>
      <c r="K67" s="45" t="e">
        <f t="shared" si="4"/>
        <v>#DIV/0!</v>
      </c>
      <c r="L67" s="45" t="e">
        <f t="shared" si="4"/>
        <v>#DIV/0!</v>
      </c>
      <c r="M67" s="45" t="e">
        <f t="shared" si="4"/>
        <v>#DIV/0!</v>
      </c>
      <c r="N67" s="45" t="e">
        <f t="shared" si="4"/>
        <v>#DIV/0!</v>
      </c>
      <c r="O67" s="45" t="e">
        <f t="shared" si="4"/>
        <v>#DIV/0!</v>
      </c>
      <c r="P67" s="45" t="e">
        <f t="shared" si="4"/>
        <v>#DIV/0!</v>
      </c>
      <c r="Q67" s="45" t="e">
        <f t="shared" si="4"/>
        <v>#DIV/0!</v>
      </c>
      <c r="R67" s="45" t="e">
        <f t="shared" si="4"/>
        <v>#DIV/0!</v>
      </c>
      <c r="S67" s="45" t="e">
        <f t="shared" si="4"/>
        <v>#DIV/0!</v>
      </c>
      <c r="T67" s="45" t="e">
        <f t="shared" si="4"/>
        <v>#DIV/0!</v>
      </c>
      <c r="U67" s="45" t="e">
        <f t="shared" ref="U67:V67" si="14">U39/$C39</f>
        <v>#DIV/0!</v>
      </c>
      <c r="V67" s="45" t="e">
        <f t="shared" si="14"/>
        <v>#DIV/0!</v>
      </c>
      <c r="W67" s="45" t="e">
        <f t="shared" si="2"/>
        <v>#DIV/0!</v>
      </c>
    </row>
    <row r="68" spans="4:23" x14ac:dyDescent="0.3">
      <c r="D68" s="44" t="s">
        <v>109</v>
      </c>
      <c r="E68" s="45">
        <f t="shared" si="4"/>
        <v>8.8994952937290372E-2</v>
      </c>
      <c r="F68" s="45">
        <f t="shared" si="4"/>
        <v>2.3011739399276612E-2</v>
      </c>
      <c r="G68" s="45">
        <f t="shared" si="4"/>
        <v>0.21459445046728223</v>
      </c>
      <c r="H68" s="45">
        <f t="shared" si="4"/>
        <v>4.8681420717114739E-2</v>
      </c>
      <c r="I68" s="45">
        <f t="shared" si="4"/>
        <v>7.9923543236153416E-2</v>
      </c>
      <c r="J68" s="45">
        <f t="shared" si="4"/>
        <v>9.0677093807303381E-3</v>
      </c>
      <c r="K68" s="45">
        <f t="shared" si="4"/>
        <v>3.2388824166194694E-2</v>
      </c>
      <c r="L68" s="45">
        <f t="shared" si="4"/>
        <v>3.238649256938346E-2</v>
      </c>
      <c r="M68" s="45">
        <f t="shared" si="4"/>
        <v>1.6345192308661362E-3</v>
      </c>
      <c r="N68" s="45">
        <f t="shared" si="4"/>
        <v>7.8360684244128324E-4</v>
      </c>
      <c r="O68" s="45">
        <f t="shared" si="4"/>
        <v>1.8612926792191014E-3</v>
      </c>
      <c r="P68" s="45">
        <f t="shared" si="4"/>
        <v>2.2182717000503119E-2</v>
      </c>
      <c r="Q68" s="45">
        <f t="shared" si="4"/>
        <v>0.21780022992922105</v>
      </c>
      <c r="R68" s="45">
        <f t="shared" si="4"/>
        <v>5.7148568232042478E-3</v>
      </c>
      <c r="S68" s="45">
        <f t="shared" si="4"/>
        <v>0.20516302696505331</v>
      </c>
      <c r="T68" s="45">
        <f t="shared" si="4"/>
        <v>1.1669842786364962E-2</v>
      </c>
      <c r="U68" s="45">
        <f t="shared" ref="U68:V68" si="15">U40/$C40</f>
        <v>1.4357222476582365E-3</v>
      </c>
      <c r="V68" s="45">
        <f t="shared" si="15"/>
        <v>2.7050421353046875E-3</v>
      </c>
      <c r="W68" s="45">
        <f t="shared" si="2"/>
        <v>0.99999998951326174</v>
      </c>
    </row>
  </sheetData>
  <conditionalFormatting sqref="E42:T50 E57:T6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2:V50 U57:V6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T4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EC3A04D1730479613EBE85636BAA4" ma:contentTypeVersion="4" ma:contentTypeDescription="Crée un document." ma:contentTypeScope="" ma:versionID="92a33845baaa6c016ce31e6f6e04495d">
  <xsd:schema xmlns:xsd="http://www.w3.org/2001/XMLSchema" xmlns:xs="http://www.w3.org/2001/XMLSchema" xmlns:p="http://schemas.microsoft.com/office/2006/metadata/properties" xmlns:ns2="3fa31223-ca24-4edd-8eb6-668c45db0368" targetNamespace="http://schemas.microsoft.com/office/2006/metadata/properties" ma:root="true" ma:fieldsID="79910bde1a9a6c044ade33023ccd8e94" ns2:_="">
    <xsd:import namespace="3fa31223-ca24-4edd-8eb6-668c45db03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31223-ca24-4edd-8eb6-668c45db0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225EE6-71C3-4F61-AA4F-262CB2058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4032BD-F901-4F32-8681-87144BBD6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31223-ca24-4edd-8eb6-668c45db03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609365-1D9C-4E8C-B962-7BEDAA29C56E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3fa31223-ca24-4edd-8eb6-668c45db036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Declared Unit Flair325</vt:lpstr>
      <vt:lpstr>Functional Unit Flair325</vt:lpstr>
      <vt:lpstr>Declared Unit Flair400</vt:lpstr>
      <vt:lpstr>Functional Unit Flair400</vt:lpstr>
      <vt:lpstr>Declared Unit Flair225</vt:lpstr>
      <vt:lpstr>Functional Unit Flair225</vt:lpstr>
      <vt:lpstr>Configurator</vt:lpstr>
      <vt:lpstr>Export SP_impact</vt:lpstr>
      <vt:lpstr>Export SP_impact 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MORIN</dc:creator>
  <cp:lastModifiedBy>Pierrick AUDUREAU</cp:lastModifiedBy>
  <dcterms:created xsi:type="dcterms:W3CDTF">2021-05-20T12:57:40Z</dcterms:created>
  <dcterms:modified xsi:type="dcterms:W3CDTF">2022-01-25T13:51:09Z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0x010100272EC3A04D1730479613EBE85636BAA4</vt:lpwstr>
  </property>
</Properties>
</file>