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codde\4 - Etudes\2 - E&amp;E\2020\2007_UNICLIMA - Unité de toiture\5_Règles d'extrapolation\"/>
    </mc:Choice>
  </mc:AlternateContent>
  <workbookProtection workbookAlgorithmName="SHA-512" workbookHashValue="VElFA//n5+ivYUlxsNxkt2nyqEEJPCxJzfcmSUIlQ4fP427KgeNGaVm5LRksEyMKNjb6yViSsMpwBp7HIJUguQ==" workbookSaltValue="GzTbAEqzYBm/KoFh+tFgcA==" workbookSpinCount="100000" lockStructure="1"/>
  <bookViews>
    <workbookView xWindow="240" yWindow="90" windowWidth="20730" windowHeight="9975" activeTab="2"/>
  </bookViews>
  <sheets>
    <sheet name="Sommaire" sheetId="2" r:id="rId1"/>
    <sheet name="Cadre de validité" sheetId="4" r:id="rId2"/>
    <sheet name="Impacts ramenés à l'UF" sheetId="6" r:id="rId3"/>
    <sheet name="Impacts ramenés à l'équipement" sheetId="7" r:id="rId4"/>
  </sheets>
  <calcPr calcId="152511"/>
</workbook>
</file>

<file path=xl/calcChain.xml><?xml version="1.0" encoding="utf-8"?>
<calcChain xmlns="http://schemas.openxmlformats.org/spreadsheetml/2006/main">
  <c r="G10" i="6" l="1"/>
  <c r="I30" i="6" s="1"/>
  <c r="A2" i="7"/>
  <c r="A2" i="6"/>
  <c r="M86" i="6"/>
  <c r="M87" i="6"/>
  <c r="M88" i="6"/>
  <c r="M89" i="6"/>
  <c r="M90" i="6"/>
  <c r="M91" i="6"/>
  <c r="M93" i="6"/>
  <c r="M94" i="6"/>
  <c r="M98" i="6"/>
  <c r="M99" i="6"/>
  <c r="M100" i="6"/>
  <c r="G21" i="6" l="1"/>
  <c r="G14" i="6"/>
  <c r="G13" i="6"/>
  <c r="H30" i="6" s="1"/>
  <c r="G30" i="6" l="1"/>
  <c r="I7" i="7"/>
  <c r="M181" i="7"/>
  <c r="U181" i="7"/>
  <c r="O182" i="7"/>
  <c r="I183" i="7"/>
  <c r="Q183" i="7"/>
  <c r="K184" i="7"/>
  <c r="S184" i="7"/>
  <c r="M185" i="7"/>
  <c r="U185" i="7"/>
  <c r="O186" i="7"/>
  <c r="J180" i="7"/>
  <c r="R180" i="7"/>
  <c r="K157" i="7"/>
  <c r="S157" i="7"/>
  <c r="M158" i="7"/>
  <c r="U158" i="7"/>
  <c r="O159" i="7"/>
  <c r="I160" i="7"/>
  <c r="Q160" i="7"/>
  <c r="K161" i="7"/>
  <c r="S161" i="7"/>
  <c r="M162" i="7"/>
  <c r="U162" i="7"/>
  <c r="O163" i="7"/>
  <c r="I164" i="7"/>
  <c r="Q164" i="7"/>
  <c r="K165" i="7"/>
  <c r="S165" i="7"/>
  <c r="M166" i="7"/>
  <c r="U166" i="7"/>
  <c r="O167" i="7"/>
  <c r="I168" i="7"/>
  <c r="Q168" i="7"/>
  <c r="K169" i="7"/>
  <c r="S169" i="7"/>
  <c r="M170" i="7"/>
  <c r="U170" i="7"/>
  <c r="O171" i="7"/>
  <c r="I172" i="7"/>
  <c r="Q172" i="7"/>
  <c r="K173" i="7"/>
  <c r="S173" i="7"/>
  <c r="M174" i="7"/>
  <c r="U174" i="7"/>
  <c r="O175" i="7"/>
  <c r="J143" i="7"/>
  <c r="R143" i="7"/>
  <c r="M144" i="7"/>
  <c r="U144" i="7"/>
  <c r="P145" i="7"/>
  <c r="K146" i="7"/>
  <c r="S146" i="7"/>
  <c r="N147" i="7"/>
  <c r="I148" i="7"/>
  <c r="Q148" i="7"/>
  <c r="L149" i="7"/>
  <c r="L19" i="7" s="1"/>
  <c r="T149" i="7"/>
  <c r="O150" i="7"/>
  <c r="J151" i="7"/>
  <c r="N181" i="7"/>
  <c r="H182" i="7"/>
  <c r="P182" i="7"/>
  <c r="J183" i="7"/>
  <c r="R183" i="7"/>
  <c r="L184" i="7"/>
  <c r="L54" i="7" s="1"/>
  <c r="T184" i="7"/>
  <c r="N185" i="7"/>
  <c r="H186" i="7"/>
  <c r="P186" i="7"/>
  <c r="K180" i="7"/>
  <c r="S180" i="7"/>
  <c r="L157" i="7"/>
  <c r="L27" i="7" s="1"/>
  <c r="T157" i="7"/>
  <c r="N158" i="7"/>
  <c r="H159" i="7"/>
  <c r="P159" i="7"/>
  <c r="J160" i="7"/>
  <c r="R160" i="7"/>
  <c r="L161" i="7"/>
  <c r="L31" i="7" s="1"/>
  <c r="T161" i="7"/>
  <c r="N162" i="7"/>
  <c r="H163" i="7"/>
  <c r="P163" i="7"/>
  <c r="J164" i="7"/>
  <c r="R164" i="7"/>
  <c r="L165" i="7"/>
  <c r="T165" i="7"/>
  <c r="N166" i="7"/>
  <c r="H167" i="7"/>
  <c r="P167" i="7"/>
  <c r="J168" i="7"/>
  <c r="R168" i="7"/>
  <c r="L169" i="7"/>
  <c r="L39" i="7" s="1"/>
  <c r="T169" i="7"/>
  <c r="N170" i="7"/>
  <c r="H171" i="7"/>
  <c r="P171" i="7"/>
  <c r="J172" i="7"/>
  <c r="R172" i="7"/>
  <c r="L173" i="7"/>
  <c r="T173" i="7"/>
  <c r="N174" i="7"/>
  <c r="H175" i="7"/>
  <c r="P175" i="7"/>
  <c r="K143" i="7"/>
  <c r="S143" i="7"/>
  <c r="O181" i="7"/>
  <c r="I182" i="7"/>
  <c r="Q182" i="7"/>
  <c r="K183" i="7"/>
  <c r="S183" i="7"/>
  <c r="M184" i="7"/>
  <c r="U184" i="7"/>
  <c r="O185" i="7"/>
  <c r="I186" i="7"/>
  <c r="Q186" i="7"/>
  <c r="L180" i="7"/>
  <c r="T180" i="7"/>
  <c r="M157" i="7"/>
  <c r="U157" i="7"/>
  <c r="O158" i="7"/>
  <c r="I159" i="7"/>
  <c r="Q159" i="7"/>
  <c r="K160" i="7"/>
  <c r="S160" i="7"/>
  <c r="M161" i="7"/>
  <c r="U161" i="7"/>
  <c r="O162" i="7"/>
  <c r="I163" i="7"/>
  <c r="Q163" i="7"/>
  <c r="K164" i="7"/>
  <c r="S164" i="7"/>
  <c r="M165" i="7"/>
  <c r="U165" i="7"/>
  <c r="O166" i="7"/>
  <c r="I167" i="7"/>
  <c r="Q167" i="7"/>
  <c r="K168" i="7"/>
  <c r="S168" i="7"/>
  <c r="M169" i="7"/>
  <c r="U169" i="7"/>
  <c r="O170" i="7"/>
  <c r="I171" i="7"/>
  <c r="Q171" i="7"/>
  <c r="K172" i="7"/>
  <c r="S172" i="7"/>
  <c r="M173" i="7"/>
  <c r="U173" i="7"/>
  <c r="O174" i="7"/>
  <c r="I175" i="7"/>
  <c r="Q175" i="7"/>
  <c r="L143" i="7"/>
  <c r="L13" i="7" s="1"/>
  <c r="T143" i="7"/>
  <c r="O144" i="7"/>
  <c r="J145" i="7"/>
  <c r="R145" i="7"/>
  <c r="M146" i="7"/>
  <c r="U146" i="7"/>
  <c r="P147" i="7"/>
  <c r="K148" i="7"/>
  <c r="S148" i="7"/>
  <c r="N149" i="7"/>
  <c r="I150" i="7"/>
  <c r="Q150" i="7"/>
  <c r="L151" i="7"/>
  <c r="L21" i="7" s="1"/>
  <c r="T151" i="7"/>
  <c r="O152" i="7"/>
  <c r="J153" i="7"/>
  <c r="R153" i="7"/>
  <c r="M154" i="7"/>
  <c r="U154" i="7"/>
  <c r="P155" i="7"/>
  <c r="H146" i="7"/>
  <c r="H154" i="7"/>
  <c r="L122" i="7"/>
  <c r="G123" i="7"/>
  <c r="O123" i="7"/>
  <c r="J124" i="7"/>
  <c r="R124" i="7"/>
  <c r="M125" i="7"/>
  <c r="H126" i="7"/>
  <c r="P126" i="7"/>
  <c r="H181" i="7"/>
  <c r="P181" i="7"/>
  <c r="J182" i="7"/>
  <c r="R182" i="7"/>
  <c r="L183" i="7"/>
  <c r="T183" i="7"/>
  <c r="N184" i="7"/>
  <c r="H185" i="7"/>
  <c r="P185" i="7"/>
  <c r="J186" i="7"/>
  <c r="R186" i="7"/>
  <c r="M180" i="7"/>
  <c r="U180" i="7"/>
  <c r="N157" i="7"/>
  <c r="H158" i="7"/>
  <c r="P158" i="7"/>
  <c r="J159" i="7"/>
  <c r="R159" i="7"/>
  <c r="L160" i="7"/>
  <c r="L30" i="7" s="1"/>
  <c r="T160" i="7"/>
  <c r="N161" i="7"/>
  <c r="H162" i="7"/>
  <c r="P162" i="7"/>
  <c r="J163" i="7"/>
  <c r="R163" i="7"/>
  <c r="L164" i="7"/>
  <c r="L34" i="7" s="1"/>
  <c r="T164" i="7"/>
  <c r="N165" i="7"/>
  <c r="H166" i="7"/>
  <c r="P166" i="7"/>
  <c r="J167" i="7"/>
  <c r="R167" i="7"/>
  <c r="L168" i="7"/>
  <c r="L38" i="7" s="1"/>
  <c r="T168" i="7"/>
  <c r="N169" i="7"/>
  <c r="H170" i="7"/>
  <c r="P170" i="7"/>
  <c r="J171" i="7"/>
  <c r="R171" i="7"/>
  <c r="L172" i="7"/>
  <c r="L42" i="7" s="1"/>
  <c r="T172" i="7"/>
  <c r="N173" i="7"/>
  <c r="H174" i="7"/>
  <c r="P174" i="7"/>
  <c r="J175" i="7"/>
  <c r="R175" i="7"/>
  <c r="M143" i="7"/>
  <c r="U143" i="7"/>
  <c r="P144" i="7"/>
  <c r="K145" i="7"/>
  <c r="S145" i="7"/>
  <c r="N146" i="7"/>
  <c r="I147" i="7"/>
  <c r="Q147" i="7"/>
  <c r="L148" i="7"/>
  <c r="T148" i="7"/>
  <c r="O149" i="7"/>
  <c r="J150" i="7"/>
  <c r="R150" i="7"/>
  <c r="M151" i="7"/>
  <c r="U151" i="7"/>
  <c r="P152" i="7"/>
  <c r="K153" i="7"/>
  <c r="S153" i="7"/>
  <c r="N154" i="7"/>
  <c r="I155" i="7"/>
  <c r="Q155" i="7"/>
  <c r="H147" i="7"/>
  <c r="H155" i="7"/>
  <c r="M122" i="7"/>
  <c r="H123" i="7"/>
  <c r="P123" i="7"/>
  <c r="K124" i="7"/>
  <c r="S124" i="7"/>
  <c r="N125" i="7"/>
  <c r="I126" i="7"/>
  <c r="Q126" i="7"/>
  <c r="I181" i="7"/>
  <c r="Q181" i="7"/>
  <c r="K182" i="7"/>
  <c r="S182" i="7"/>
  <c r="M183" i="7"/>
  <c r="U183" i="7"/>
  <c r="O184" i="7"/>
  <c r="I185" i="7"/>
  <c r="Q185" i="7"/>
  <c r="K186" i="7"/>
  <c r="S186" i="7"/>
  <c r="N180" i="7"/>
  <c r="H180" i="7"/>
  <c r="O157" i="7"/>
  <c r="I158" i="7"/>
  <c r="Q158" i="7"/>
  <c r="K159" i="7"/>
  <c r="S159" i="7"/>
  <c r="M160" i="7"/>
  <c r="U160" i="7"/>
  <c r="O161" i="7"/>
  <c r="I162" i="7"/>
  <c r="Q162" i="7"/>
  <c r="K163" i="7"/>
  <c r="S163" i="7"/>
  <c r="M164" i="7"/>
  <c r="U164" i="7"/>
  <c r="O165" i="7"/>
  <c r="I166" i="7"/>
  <c r="Q166" i="7"/>
  <c r="K167" i="7"/>
  <c r="S167" i="7"/>
  <c r="M168" i="7"/>
  <c r="U168" i="7"/>
  <c r="O169" i="7"/>
  <c r="I170" i="7"/>
  <c r="Q170" i="7"/>
  <c r="K171" i="7"/>
  <c r="S171" i="7"/>
  <c r="M172" i="7"/>
  <c r="U172" i="7"/>
  <c r="O173" i="7"/>
  <c r="I174" i="7"/>
  <c r="Q174" i="7"/>
  <c r="K175" i="7"/>
  <c r="S175" i="7"/>
  <c r="N143" i="7"/>
  <c r="I144" i="7"/>
  <c r="Q144" i="7"/>
  <c r="L145" i="7"/>
  <c r="L15" i="7" s="1"/>
  <c r="T145" i="7"/>
  <c r="O146" i="7"/>
  <c r="J147" i="7"/>
  <c r="R147" i="7"/>
  <c r="M148" i="7"/>
  <c r="U148" i="7"/>
  <c r="P149" i="7"/>
  <c r="K150" i="7"/>
  <c r="S150" i="7"/>
  <c r="N151" i="7"/>
  <c r="I152" i="7"/>
  <c r="Q152" i="7"/>
  <c r="L153" i="7"/>
  <c r="L23" i="7" s="1"/>
  <c r="T153" i="7"/>
  <c r="O154" i="7"/>
  <c r="J155" i="7"/>
  <c r="R155" i="7"/>
  <c r="H148" i="7"/>
  <c r="H143" i="7"/>
  <c r="N122" i="7"/>
  <c r="I123" i="7"/>
  <c r="Q123" i="7"/>
  <c r="L124" i="7"/>
  <c r="G125" i="7"/>
  <c r="O125" i="7"/>
  <c r="J126" i="7"/>
  <c r="R126" i="7"/>
  <c r="K181" i="7"/>
  <c r="S181" i="7"/>
  <c r="M182" i="7"/>
  <c r="U182" i="7"/>
  <c r="O183" i="7"/>
  <c r="I184" i="7"/>
  <c r="Q184" i="7"/>
  <c r="K185" i="7"/>
  <c r="S185" i="7"/>
  <c r="M186" i="7"/>
  <c r="U186" i="7"/>
  <c r="P180" i="7"/>
  <c r="I157" i="7"/>
  <c r="Q157" i="7"/>
  <c r="K158" i="7"/>
  <c r="S158" i="7"/>
  <c r="M159" i="7"/>
  <c r="U159" i="7"/>
  <c r="O160" i="7"/>
  <c r="I161" i="7"/>
  <c r="Q161" i="7"/>
  <c r="K162" i="7"/>
  <c r="S162" i="7"/>
  <c r="M163" i="7"/>
  <c r="U163" i="7"/>
  <c r="O164" i="7"/>
  <c r="I165" i="7"/>
  <c r="Q165" i="7"/>
  <c r="K166" i="7"/>
  <c r="S166" i="7"/>
  <c r="M167" i="7"/>
  <c r="U167" i="7"/>
  <c r="O168" i="7"/>
  <c r="I169" i="7"/>
  <c r="Q169" i="7"/>
  <c r="K170" i="7"/>
  <c r="S170" i="7"/>
  <c r="M171" i="7"/>
  <c r="U171" i="7"/>
  <c r="O172" i="7"/>
  <c r="I173" i="7"/>
  <c r="Q173" i="7"/>
  <c r="K174" i="7"/>
  <c r="S174" i="7"/>
  <c r="M175" i="7"/>
  <c r="U175" i="7"/>
  <c r="P143" i="7"/>
  <c r="K144" i="7"/>
  <c r="S144" i="7"/>
  <c r="N145" i="7"/>
  <c r="I146" i="7"/>
  <c r="Q146" i="7"/>
  <c r="L147" i="7"/>
  <c r="L17" i="7" s="1"/>
  <c r="T147" i="7"/>
  <c r="O148" i="7"/>
  <c r="J149" i="7"/>
  <c r="R149" i="7"/>
  <c r="M150" i="7"/>
  <c r="U150" i="7"/>
  <c r="P151" i="7"/>
  <c r="K152" i="7"/>
  <c r="S152" i="7"/>
  <c r="N153" i="7"/>
  <c r="I154" i="7"/>
  <c r="Q154" i="7"/>
  <c r="L155" i="7"/>
  <c r="T155" i="7"/>
  <c r="H150" i="7"/>
  <c r="H122" i="7"/>
  <c r="P122" i="7"/>
  <c r="K123" i="7"/>
  <c r="S123" i="7"/>
  <c r="N124" i="7"/>
  <c r="I125" i="7"/>
  <c r="Q125" i="7"/>
  <c r="L126" i="7"/>
  <c r="G127" i="7"/>
  <c r="J181" i="7"/>
  <c r="N183" i="7"/>
  <c r="R185" i="7"/>
  <c r="H157" i="7"/>
  <c r="L159" i="7"/>
  <c r="P161" i="7"/>
  <c r="L181" i="7"/>
  <c r="L51" i="7" s="1"/>
  <c r="P183" i="7"/>
  <c r="T185" i="7"/>
  <c r="J157" i="7"/>
  <c r="N159" i="7"/>
  <c r="R161" i="7"/>
  <c r="H164" i="7"/>
  <c r="L166" i="7"/>
  <c r="P168" i="7"/>
  <c r="T170" i="7"/>
  <c r="J173" i="7"/>
  <c r="N175" i="7"/>
  <c r="R144" i="7"/>
  <c r="L146" i="7"/>
  <c r="L16" i="7" s="1"/>
  <c r="U147" i="7"/>
  <c r="Q149" i="7"/>
  <c r="K151" i="7"/>
  <c r="N152" i="7"/>
  <c r="Q153" i="7"/>
  <c r="T154" i="7"/>
  <c r="H145" i="7"/>
  <c r="K122" i="7"/>
  <c r="N123" i="7"/>
  <c r="Q124" i="7"/>
  <c r="G126" i="7"/>
  <c r="J127" i="7"/>
  <c r="R127" i="7"/>
  <c r="M128" i="7"/>
  <c r="M86" i="7" s="1"/>
  <c r="H129" i="7"/>
  <c r="P129" i="7"/>
  <c r="K130" i="7"/>
  <c r="S130" i="7"/>
  <c r="N131" i="7"/>
  <c r="I132" i="7"/>
  <c r="Q132" i="7"/>
  <c r="L133" i="7"/>
  <c r="G134" i="7"/>
  <c r="O134" i="7"/>
  <c r="J135" i="7"/>
  <c r="R135" i="7"/>
  <c r="M136" i="7"/>
  <c r="M94" i="7" s="1"/>
  <c r="I121" i="7"/>
  <c r="Q121" i="7"/>
  <c r="K118" i="7"/>
  <c r="S118" i="7"/>
  <c r="N119" i="7"/>
  <c r="J117" i="7"/>
  <c r="R117" i="7"/>
  <c r="L112" i="7"/>
  <c r="H111" i="7"/>
  <c r="P111" i="7"/>
  <c r="J105" i="7"/>
  <c r="R105" i="7"/>
  <c r="M106" i="7"/>
  <c r="M65" i="7" s="1"/>
  <c r="H107" i="7"/>
  <c r="P107" i="7"/>
  <c r="K108" i="7"/>
  <c r="S108" i="7"/>
  <c r="N109" i="7"/>
  <c r="J104" i="7"/>
  <c r="R104" i="7"/>
  <c r="P164" i="7"/>
  <c r="R146" i="7"/>
  <c r="U149" i="7"/>
  <c r="T152" i="7"/>
  <c r="M155" i="7"/>
  <c r="H151" i="7"/>
  <c r="J125" i="7"/>
  <c r="M126" i="7"/>
  <c r="M84" i="7" s="1"/>
  <c r="O128" i="7"/>
  <c r="R129" i="7"/>
  <c r="P131" i="7"/>
  <c r="R181" i="7"/>
  <c r="H184" i="7"/>
  <c r="L186" i="7"/>
  <c r="L56" i="7" s="1"/>
  <c r="P157" i="7"/>
  <c r="T159" i="7"/>
  <c r="J162" i="7"/>
  <c r="N164" i="7"/>
  <c r="R166" i="7"/>
  <c r="H169" i="7"/>
  <c r="L171" i="7"/>
  <c r="L41" i="7" s="1"/>
  <c r="P173" i="7"/>
  <c r="T175" i="7"/>
  <c r="T144" i="7"/>
  <c r="P146" i="7"/>
  <c r="J148" i="7"/>
  <c r="S149" i="7"/>
  <c r="O151" i="7"/>
  <c r="R152" i="7"/>
  <c r="U153" i="7"/>
  <c r="K155" i="7"/>
  <c r="H149" i="7"/>
  <c r="O122" i="7"/>
  <c r="R123" i="7"/>
  <c r="H125" i="7"/>
  <c r="K126" i="7"/>
  <c r="K127" i="7"/>
  <c r="S127" i="7"/>
  <c r="N128" i="7"/>
  <c r="I129" i="7"/>
  <c r="Q129" i="7"/>
  <c r="L130" i="7"/>
  <c r="G131" i="7"/>
  <c r="O131" i="7"/>
  <c r="J132" i="7"/>
  <c r="R132" i="7"/>
  <c r="M133" i="7"/>
  <c r="H134" i="7"/>
  <c r="P134" i="7"/>
  <c r="K135" i="7"/>
  <c r="S135" i="7"/>
  <c r="N136" i="7"/>
  <c r="J121" i="7"/>
  <c r="R121" i="7"/>
  <c r="L118" i="7"/>
  <c r="G119" i="7"/>
  <c r="O119" i="7"/>
  <c r="K117" i="7"/>
  <c r="S117" i="7"/>
  <c r="M112" i="7"/>
  <c r="M71" i="7" s="1"/>
  <c r="I111" i="7"/>
  <c r="Q111" i="7"/>
  <c r="K105" i="7"/>
  <c r="S105" i="7"/>
  <c r="N106" i="7"/>
  <c r="I107" i="7"/>
  <c r="Q107" i="7"/>
  <c r="L108" i="7"/>
  <c r="G109" i="7"/>
  <c r="O109" i="7"/>
  <c r="K104" i="7"/>
  <c r="S104" i="7"/>
  <c r="L162" i="7"/>
  <c r="L32" i="7" s="1"/>
  <c r="G124" i="7"/>
  <c r="G128" i="7"/>
  <c r="J129" i="7"/>
  <c r="H131" i="7"/>
  <c r="T181" i="7"/>
  <c r="J184" i="7"/>
  <c r="N186" i="7"/>
  <c r="R157" i="7"/>
  <c r="H160" i="7"/>
  <c r="T166" i="7"/>
  <c r="J169" i="7"/>
  <c r="N171" i="7"/>
  <c r="R173" i="7"/>
  <c r="I143" i="7"/>
  <c r="I145" i="7"/>
  <c r="N148" i="7"/>
  <c r="Q151" i="7"/>
  <c r="J154" i="7"/>
  <c r="Q122" i="7"/>
  <c r="L127" i="7"/>
  <c r="M130" i="7"/>
  <c r="M88" i="7" s="1"/>
  <c r="L182" i="7"/>
  <c r="L52" i="7" s="1"/>
  <c r="P184" i="7"/>
  <c r="T186" i="7"/>
  <c r="J158" i="7"/>
  <c r="N160" i="7"/>
  <c r="R162" i="7"/>
  <c r="H165" i="7"/>
  <c r="L167" i="7"/>
  <c r="L37" i="7" s="1"/>
  <c r="P169" i="7"/>
  <c r="T171" i="7"/>
  <c r="J174" i="7"/>
  <c r="O143" i="7"/>
  <c r="M145" i="7"/>
  <c r="T146" i="7"/>
  <c r="P148" i="7"/>
  <c r="L150" i="7"/>
  <c r="L20" i="7" s="1"/>
  <c r="R151" i="7"/>
  <c r="U152" i="7"/>
  <c r="K154" i="7"/>
  <c r="N155" i="7"/>
  <c r="H152" i="7"/>
  <c r="R122" i="7"/>
  <c r="H124" i="7"/>
  <c r="K125" i="7"/>
  <c r="N126" i="7"/>
  <c r="M127" i="7"/>
  <c r="M85" i="7" s="1"/>
  <c r="H128" i="7"/>
  <c r="P128" i="7"/>
  <c r="K129" i="7"/>
  <c r="S129" i="7"/>
  <c r="N130" i="7"/>
  <c r="I131" i="7"/>
  <c r="Q131" i="7"/>
  <c r="L132" i="7"/>
  <c r="G133" i="7"/>
  <c r="O133" i="7"/>
  <c r="J134" i="7"/>
  <c r="R134" i="7"/>
  <c r="M135" i="7"/>
  <c r="M93" i="7" s="1"/>
  <c r="H136" i="7"/>
  <c r="P136" i="7"/>
  <c r="L121" i="7"/>
  <c r="G121" i="7"/>
  <c r="N118" i="7"/>
  <c r="I119" i="7"/>
  <c r="Q119" i="7"/>
  <c r="M117" i="7"/>
  <c r="G112" i="7"/>
  <c r="O112" i="7"/>
  <c r="K111" i="7"/>
  <c r="S111" i="7"/>
  <c r="M105" i="7"/>
  <c r="H106" i="7"/>
  <c r="P106" i="7"/>
  <c r="K107" i="7"/>
  <c r="S107" i="7"/>
  <c r="N108" i="7"/>
  <c r="I109" i="7"/>
  <c r="Q109" i="7"/>
  <c r="M104" i="7"/>
  <c r="N182" i="7"/>
  <c r="R184" i="7"/>
  <c r="I180" i="7"/>
  <c r="L158" i="7"/>
  <c r="L28" i="7" s="1"/>
  <c r="P160" i="7"/>
  <c r="T162" i="7"/>
  <c r="J165" i="7"/>
  <c r="N167" i="7"/>
  <c r="R169" i="7"/>
  <c r="H172" i="7"/>
  <c r="O180" i="7"/>
  <c r="T163" i="7"/>
  <c r="L170" i="7"/>
  <c r="L40" i="7" s="1"/>
  <c r="L175" i="7"/>
  <c r="L45" i="7" s="1"/>
  <c r="J146" i="7"/>
  <c r="M149" i="7"/>
  <c r="M152" i="7"/>
  <c r="S154" i="7"/>
  <c r="J122" i="7"/>
  <c r="P124" i="7"/>
  <c r="I127" i="7"/>
  <c r="L128" i="7"/>
  <c r="O129" i="7"/>
  <c r="R130" i="7"/>
  <c r="H132" i="7"/>
  <c r="I133" i="7"/>
  <c r="I134" i="7"/>
  <c r="H135" i="7"/>
  <c r="I136" i="7"/>
  <c r="H121" i="7"/>
  <c r="H118" i="7"/>
  <c r="H119" i="7"/>
  <c r="H117" i="7"/>
  <c r="H112" i="7"/>
  <c r="S112" i="7"/>
  <c r="G105" i="7"/>
  <c r="G106" i="7"/>
  <c r="S106" i="7"/>
  <c r="G108" i="7"/>
  <c r="R108" i="7"/>
  <c r="S109" i="7"/>
  <c r="G104" i="7"/>
  <c r="G122" i="7"/>
  <c r="S134" i="7"/>
  <c r="R119" i="7"/>
  <c r="O107" i="7"/>
  <c r="L185" i="7"/>
  <c r="L55" i="7" s="1"/>
  <c r="I122" i="7"/>
  <c r="H133" i="7"/>
  <c r="R118" i="7"/>
  <c r="R106" i="7"/>
  <c r="Q180" i="7"/>
  <c r="P165" i="7"/>
  <c r="R170" i="7"/>
  <c r="Q143" i="7"/>
  <c r="K147" i="7"/>
  <c r="N150" i="7"/>
  <c r="I153" i="7"/>
  <c r="O155" i="7"/>
  <c r="S122" i="7"/>
  <c r="L125" i="7"/>
  <c r="N127" i="7"/>
  <c r="Q128" i="7"/>
  <c r="G130" i="7"/>
  <c r="J131" i="7"/>
  <c r="K132" i="7"/>
  <c r="J133" i="7"/>
  <c r="K134" i="7"/>
  <c r="I135" i="7"/>
  <c r="J136" i="7"/>
  <c r="K121" i="7"/>
  <c r="I118" i="7"/>
  <c r="J119" i="7"/>
  <c r="I117" i="7"/>
  <c r="I112" i="7"/>
  <c r="J111" i="7"/>
  <c r="H105" i="7"/>
  <c r="I106" i="7"/>
  <c r="G107" i="7"/>
  <c r="H108" i="7"/>
  <c r="H109" i="7"/>
  <c r="H104" i="7"/>
  <c r="P154" i="7"/>
  <c r="Q118" i="7"/>
  <c r="Q106" i="7"/>
  <c r="J170" i="7"/>
  <c r="H127" i="7"/>
  <c r="S133" i="7"/>
  <c r="S119" i="7"/>
  <c r="Q108" i="7"/>
  <c r="R158" i="7"/>
  <c r="R165" i="7"/>
  <c r="N172" i="7"/>
  <c r="J144" i="7"/>
  <c r="M147" i="7"/>
  <c r="P150" i="7"/>
  <c r="M153" i="7"/>
  <c r="S155" i="7"/>
  <c r="J123" i="7"/>
  <c r="P125" i="7"/>
  <c r="O127" i="7"/>
  <c r="R128" i="7"/>
  <c r="H130" i="7"/>
  <c r="K131" i="7"/>
  <c r="M132" i="7"/>
  <c r="K133" i="7"/>
  <c r="L134" i="7"/>
  <c r="L135" i="7"/>
  <c r="K136" i="7"/>
  <c r="M121" i="7"/>
  <c r="M79" i="7" s="1"/>
  <c r="J118" i="7"/>
  <c r="K119" i="7"/>
  <c r="L117" i="7"/>
  <c r="J112" i="7"/>
  <c r="L111" i="7"/>
  <c r="I105" i="7"/>
  <c r="J106" i="7"/>
  <c r="J107" i="7"/>
  <c r="J66" i="7" s="1"/>
  <c r="I108" i="7"/>
  <c r="J109" i="7"/>
  <c r="I104" i="7"/>
  <c r="G7" i="7"/>
  <c r="Q92" i="7" s="1"/>
  <c r="L163" i="7"/>
  <c r="L33" i="7" s="1"/>
  <c r="I149" i="7"/>
  <c r="S126" i="7"/>
  <c r="P130" i="7"/>
  <c r="R133" i="7"/>
  <c r="R136" i="7"/>
  <c r="R111" i="7"/>
  <c r="P104" i="7"/>
  <c r="U145" i="7"/>
  <c r="R154" i="7"/>
  <c r="Q130" i="7"/>
  <c r="S136" i="7"/>
  <c r="Q105" i="7"/>
  <c r="T158" i="7"/>
  <c r="J166" i="7"/>
  <c r="P172" i="7"/>
  <c r="L144" i="7"/>
  <c r="L14" i="7" s="1"/>
  <c r="O147" i="7"/>
  <c r="T150" i="7"/>
  <c r="O153" i="7"/>
  <c r="U155" i="7"/>
  <c r="L123" i="7"/>
  <c r="R125" i="7"/>
  <c r="P127" i="7"/>
  <c r="S128" i="7"/>
  <c r="I130" i="7"/>
  <c r="L131" i="7"/>
  <c r="N132" i="7"/>
  <c r="N133" i="7"/>
  <c r="M134" i="7"/>
  <c r="N135" i="7"/>
  <c r="L136" i="7"/>
  <c r="N121" i="7"/>
  <c r="M118" i="7"/>
  <c r="M76" i="7" s="1"/>
  <c r="L119" i="7"/>
  <c r="N117" i="7"/>
  <c r="K112" i="7"/>
  <c r="M111" i="7"/>
  <c r="L105" i="7"/>
  <c r="K106" i="7"/>
  <c r="L107" i="7"/>
  <c r="J108" i="7"/>
  <c r="K109" i="7"/>
  <c r="L104" i="7"/>
  <c r="R174" i="7"/>
  <c r="S132" i="7"/>
  <c r="Q117" i="7"/>
  <c r="P109" i="7"/>
  <c r="T174" i="7"/>
  <c r="L152" i="7"/>
  <c r="L22" i="7" s="1"/>
  <c r="N129" i="7"/>
  <c r="G135" i="7"/>
  <c r="G117" i="7"/>
  <c r="R107" i="7"/>
  <c r="T182" i="7"/>
  <c r="H161" i="7"/>
  <c r="T167" i="7"/>
  <c r="H173" i="7"/>
  <c r="N144" i="7"/>
  <c r="S147" i="7"/>
  <c r="I151" i="7"/>
  <c r="P153" i="7"/>
  <c r="H144" i="7"/>
  <c r="M123" i="7"/>
  <c r="M81" i="7" s="1"/>
  <c r="S125" i="7"/>
  <c r="Q127" i="7"/>
  <c r="G129" i="7"/>
  <c r="J130" i="7"/>
  <c r="M131" i="7"/>
  <c r="M89" i="7" s="1"/>
  <c r="O132" i="7"/>
  <c r="P133" i="7"/>
  <c r="N134" i="7"/>
  <c r="O135" i="7"/>
  <c r="O136" i="7"/>
  <c r="O121" i="7"/>
  <c r="O118" i="7"/>
  <c r="M119" i="7"/>
  <c r="M77" i="7" s="1"/>
  <c r="O117" i="7"/>
  <c r="N112" i="7"/>
  <c r="N111" i="7"/>
  <c r="N105" i="7"/>
  <c r="L106" i="7"/>
  <c r="M107" i="7"/>
  <c r="M66" i="7" s="1"/>
  <c r="M108" i="7"/>
  <c r="M67" i="7" s="1"/>
  <c r="L109" i="7"/>
  <c r="N104" i="7"/>
  <c r="J185" i="7"/>
  <c r="Q145" i="7"/>
  <c r="J152" i="7"/>
  <c r="M124" i="7"/>
  <c r="M82" i="7" s="1"/>
  <c r="M129" i="7"/>
  <c r="M87" i="7" s="1"/>
  <c r="S131" i="7"/>
  <c r="S121" i="7"/>
  <c r="P105" i="7"/>
  <c r="K149" i="7"/>
  <c r="O124" i="7"/>
  <c r="G132" i="7"/>
  <c r="G118" i="7"/>
  <c r="G111" i="7"/>
  <c r="Q104" i="7"/>
  <c r="H183" i="7"/>
  <c r="J161" i="7"/>
  <c r="H168" i="7"/>
  <c r="L174" i="7"/>
  <c r="L44" i="7" s="1"/>
  <c r="O145" i="7"/>
  <c r="R148" i="7"/>
  <c r="S151" i="7"/>
  <c r="L154" i="7"/>
  <c r="L24" i="7" s="1"/>
  <c r="H153" i="7"/>
  <c r="I124" i="7"/>
  <c r="O126" i="7"/>
  <c r="I128" i="7"/>
  <c r="L129" i="7"/>
  <c r="O130" i="7"/>
  <c r="R131" i="7"/>
  <c r="P132" i="7"/>
  <c r="Q133" i="7"/>
  <c r="Q134" i="7"/>
  <c r="P135" i="7"/>
  <c r="Q136" i="7"/>
  <c r="P121" i="7"/>
  <c r="P118" i="7"/>
  <c r="P119" i="7"/>
  <c r="P117" i="7"/>
  <c r="P112" i="7"/>
  <c r="O111" i="7"/>
  <c r="O105" i="7"/>
  <c r="O106" i="7"/>
  <c r="N107" i="7"/>
  <c r="O108" i="7"/>
  <c r="M109" i="7"/>
  <c r="M68" i="7" s="1"/>
  <c r="O104" i="7"/>
  <c r="N168" i="7"/>
  <c r="J128" i="7"/>
  <c r="Q135" i="7"/>
  <c r="Q112" i="7"/>
  <c r="P108" i="7"/>
  <c r="N163" i="7"/>
  <c r="K128" i="7"/>
  <c r="G136" i="7"/>
  <c r="R112" i="7"/>
  <c r="R109" i="7"/>
  <c r="H7" i="7"/>
  <c r="I84" i="7" s="1"/>
  <c r="J30" i="6"/>
  <c r="K30" i="6"/>
  <c r="K7" i="7" s="1"/>
  <c r="S13" i="7" s="1"/>
  <c r="L53" i="7"/>
  <c r="L50" i="7"/>
  <c r="L43" i="7"/>
  <c r="L36" i="7"/>
  <c r="L35" i="7"/>
  <c r="L29" i="7"/>
  <c r="L25" i="7"/>
  <c r="L18" i="7"/>
  <c r="M90" i="7"/>
  <c r="M83" i="7"/>
  <c r="M80" i="7"/>
  <c r="M75" i="7"/>
  <c r="M70" i="7"/>
  <c r="M64" i="7"/>
  <c r="M63" i="7"/>
  <c r="H64" i="7" l="1"/>
  <c r="H70" i="7"/>
  <c r="H81" i="7"/>
  <c r="H83" i="7"/>
  <c r="H67" i="7"/>
  <c r="H36" i="7"/>
  <c r="P91" i="7"/>
  <c r="H23" i="7"/>
  <c r="R91" i="7"/>
  <c r="H86" i="7"/>
  <c r="H63" i="7"/>
  <c r="I94" i="7"/>
  <c r="S53" i="7"/>
  <c r="S15" i="7"/>
  <c r="S70" i="7"/>
  <c r="I75" i="7"/>
  <c r="I88" i="7"/>
  <c r="I89" i="7"/>
  <c r="U34" i="7"/>
  <c r="U38" i="7"/>
  <c r="U53" i="7"/>
  <c r="U13" i="7"/>
  <c r="K103" i="6"/>
  <c r="K111" i="6"/>
  <c r="K99" i="6"/>
  <c r="K87" i="6"/>
  <c r="R73" i="6"/>
  <c r="R57" i="6"/>
  <c r="R65" i="6"/>
  <c r="R40" i="6"/>
  <c r="R36" i="6"/>
  <c r="K104" i="6"/>
  <c r="K112" i="6"/>
  <c r="K100" i="6"/>
  <c r="K86" i="6"/>
  <c r="R50" i="6"/>
  <c r="R58" i="6"/>
  <c r="R66" i="6"/>
  <c r="R41" i="6"/>
  <c r="K106" i="6"/>
  <c r="K114" i="6"/>
  <c r="K93" i="6"/>
  <c r="R75" i="6"/>
  <c r="R52" i="6"/>
  <c r="R60" i="6"/>
  <c r="R68" i="6"/>
  <c r="R43" i="6"/>
  <c r="K109" i="6"/>
  <c r="K88" i="6"/>
  <c r="R77" i="6"/>
  <c r="R59" i="6"/>
  <c r="R38" i="6"/>
  <c r="R61" i="6"/>
  <c r="R39" i="6"/>
  <c r="K90" i="6"/>
  <c r="K98" i="6"/>
  <c r="J7" i="7"/>
  <c r="R13" i="7" s="1"/>
  <c r="K110" i="6"/>
  <c r="R78" i="6"/>
  <c r="K102" i="6"/>
  <c r="R56" i="6"/>
  <c r="K113" i="6"/>
  <c r="R79" i="6"/>
  <c r="R62" i="6"/>
  <c r="R42" i="6"/>
  <c r="R51" i="6"/>
  <c r="R44" i="6"/>
  <c r="R47" i="6"/>
  <c r="K108" i="6"/>
  <c r="R37" i="6"/>
  <c r="K115" i="6"/>
  <c r="R63" i="6"/>
  <c r="R55" i="6"/>
  <c r="K89" i="6"/>
  <c r="K116" i="6"/>
  <c r="K94" i="6"/>
  <c r="R53" i="6"/>
  <c r="R64" i="6"/>
  <c r="R45" i="6"/>
  <c r="K91" i="6"/>
  <c r="R54" i="6"/>
  <c r="R67" i="6"/>
  <c r="R46" i="6"/>
  <c r="K107" i="6"/>
  <c r="R48" i="6"/>
  <c r="K105" i="6"/>
  <c r="K117" i="6"/>
  <c r="R74" i="6"/>
  <c r="R76" i="6"/>
  <c r="S30" i="7"/>
  <c r="L86" i="6"/>
  <c r="L90" i="6"/>
  <c r="L100" i="6"/>
  <c r="L87" i="6"/>
  <c r="L91" i="6"/>
  <c r="L88" i="6"/>
  <c r="L93" i="6"/>
  <c r="L98" i="6"/>
  <c r="L99" i="6"/>
  <c r="L89" i="6"/>
  <c r="L94" i="6"/>
  <c r="S68" i="7"/>
  <c r="S94" i="7"/>
  <c r="S25" i="7"/>
  <c r="U45" i="7"/>
  <c r="I67" i="7"/>
  <c r="S81" i="7"/>
  <c r="S86" i="7"/>
  <c r="R92" i="7"/>
  <c r="I14" i="7"/>
  <c r="J89" i="7"/>
  <c r="S16" i="7"/>
  <c r="S40" i="7"/>
  <c r="S75" i="7"/>
  <c r="H82" i="7"/>
  <c r="S84" i="7"/>
  <c r="J87" i="7"/>
  <c r="H91" i="7"/>
  <c r="S92" i="7"/>
  <c r="U17" i="7"/>
  <c r="S32" i="7"/>
  <c r="J71" i="7"/>
  <c r="J16" i="7"/>
  <c r="J65" i="7"/>
  <c r="S77" i="7"/>
  <c r="S65" i="7"/>
  <c r="H71" i="7"/>
  <c r="H76" i="7"/>
  <c r="H80" i="7"/>
  <c r="H85" i="7"/>
  <c r="N91" i="7"/>
  <c r="U14" i="7"/>
  <c r="S37" i="7"/>
  <c r="U42" i="7"/>
  <c r="J68" i="7"/>
  <c r="U20" i="7"/>
  <c r="U31" i="7"/>
  <c r="S63" i="7"/>
  <c r="H68" i="7"/>
  <c r="I71" i="7"/>
  <c r="S82" i="7"/>
  <c r="I85" i="7"/>
  <c r="S87" i="7"/>
  <c r="O91" i="7"/>
  <c r="H94" i="7"/>
  <c r="H19" i="7"/>
  <c r="S33" i="7"/>
  <c r="I83" i="7"/>
  <c r="J53" i="7"/>
  <c r="J45" i="7"/>
  <c r="J41" i="7"/>
  <c r="J54" i="7"/>
  <c r="J50" i="7"/>
  <c r="J42" i="7"/>
  <c r="J38" i="7"/>
  <c r="J34" i="7"/>
  <c r="J30" i="7"/>
  <c r="J25" i="7"/>
  <c r="J21" i="7"/>
  <c r="J17" i="7"/>
  <c r="J13" i="7"/>
  <c r="J90" i="7"/>
  <c r="J93" i="7"/>
  <c r="J55" i="7"/>
  <c r="J51" i="7"/>
  <c r="J43" i="7"/>
  <c r="J39" i="7"/>
  <c r="J35" i="7"/>
  <c r="J31" i="7"/>
  <c r="J27" i="7"/>
  <c r="J22" i="7"/>
  <c r="J18" i="7"/>
  <c r="J14" i="7"/>
  <c r="J88" i="7"/>
  <c r="J56" i="7"/>
  <c r="J52" i="7"/>
  <c r="J44" i="7"/>
  <c r="J40" i="7"/>
  <c r="J36" i="7"/>
  <c r="J32" i="7"/>
  <c r="J28" i="7"/>
  <c r="J23" i="7"/>
  <c r="J19" i="7"/>
  <c r="J15" i="7"/>
  <c r="J94" i="7"/>
  <c r="J86" i="7"/>
  <c r="J20" i="7"/>
  <c r="J84" i="7"/>
  <c r="J75" i="7"/>
  <c r="J63" i="7"/>
  <c r="J24" i="7"/>
  <c r="J37" i="7"/>
  <c r="J29" i="7"/>
  <c r="J82" i="7"/>
  <c r="J70" i="7"/>
  <c r="J85" i="7"/>
  <c r="J67" i="7"/>
  <c r="J33" i="7"/>
  <c r="J76" i="7"/>
  <c r="J64" i="7"/>
  <c r="J80" i="7"/>
  <c r="J81" i="7"/>
  <c r="J83" i="7"/>
  <c r="I35" i="7"/>
  <c r="I15" i="7"/>
  <c r="I65" i="7"/>
  <c r="I77" i="7"/>
  <c r="J79" i="7"/>
  <c r="I39" i="7"/>
  <c r="I80" i="7"/>
  <c r="I63" i="7"/>
  <c r="J77" i="7"/>
  <c r="I53" i="7"/>
  <c r="I45" i="7"/>
  <c r="I41" i="7"/>
  <c r="I37" i="7"/>
  <c r="I87" i="7"/>
  <c r="I54" i="7"/>
  <c r="I50" i="7"/>
  <c r="I42" i="7"/>
  <c r="I38" i="7"/>
  <c r="I34" i="7"/>
  <c r="I30" i="7"/>
  <c r="I25" i="7"/>
  <c r="I21" i="7"/>
  <c r="I17" i="7"/>
  <c r="I13" i="7"/>
  <c r="I90" i="7"/>
  <c r="I93" i="7"/>
  <c r="I55" i="7"/>
  <c r="I44" i="7"/>
  <c r="I36" i="7"/>
  <c r="I19" i="7"/>
  <c r="I18" i="7"/>
  <c r="I16" i="7"/>
  <c r="I81" i="7"/>
  <c r="I68" i="7"/>
  <c r="I23" i="7"/>
  <c r="I22" i="7"/>
  <c r="I20" i="7"/>
  <c r="I51" i="7"/>
  <c r="I40" i="7"/>
  <c r="I28" i="7"/>
  <c r="I27" i="7"/>
  <c r="I24" i="7"/>
  <c r="I79" i="7"/>
  <c r="I66" i="7"/>
  <c r="I76" i="7"/>
  <c r="I64" i="7"/>
  <c r="I32" i="7"/>
  <c r="I31" i="7"/>
  <c r="I29" i="7"/>
  <c r="I82" i="7"/>
  <c r="I70" i="7"/>
  <c r="I86" i="7"/>
  <c r="I56" i="7"/>
  <c r="I43" i="7"/>
  <c r="I33" i="7"/>
  <c r="I52" i="7"/>
  <c r="H93" i="7"/>
  <c r="S21" i="7"/>
  <c r="U27" i="7"/>
  <c r="S28" i="7"/>
  <c r="S29" i="7"/>
  <c r="U30" i="7"/>
  <c r="H32" i="7"/>
  <c r="U33" i="7"/>
  <c r="U37" i="7"/>
  <c r="S44" i="7"/>
  <c r="S83" i="7"/>
  <c r="H66" i="7"/>
  <c r="S67" i="7"/>
  <c r="H79" i="7"/>
  <c r="S80" i="7"/>
  <c r="S90" i="7"/>
  <c r="I92" i="7"/>
  <c r="S17" i="7"/>
  <c r="U22" i="7"/>
  <c r="S23" i="7"/>
  <c r="S24" i="7"/>
  <c r="U25" i="7"/>
  <c r="H28" i="7"/>
  <c r="U29" i="7"/>
  <c r="S36" i="7"/>
  <c r="U50" i="7"/>
  <c r="U55" i="7"/>
  <c r="S54" i="7"/>
  <c r="U51" i="7"/>
  <c r="S50" i="7"/>
  <c r="U43" i="7"/>
  <c r="S42" i="7"/>
  <c r="U39" i="7"/>
  <c r="S38" i="7"/>
  <c r="U35" i="7"/>
  <c r="S34" i="7"/>
  <c r="S93" i="7"/>
  <c r="S85" i="7"/>
  <c r="U56" i="7"/>
  <c r="S55" i="7"/>
  <c r="U52" i="7"/>
  <c r="S51" i="7"/>
  <c r="U44" i="7"/>
  <c r="S43" i="7"/>
  <c r="U40" i="7"/>
  <c r="S39" i="7"/>
  <c r="U36" i="7"/>
  <c r="S35" i="7"/>
  <c r="U32" i="7"/>
  <c r="S31" i="7"/>
  <c r="U28" i="7"/>
  <c r="S27" i="7"/>
  <c r="U23" i="7"/>
  <c r="S22" i="7"/>
  <c r="U19" i="7"/>
  <c r="S18" i="7"/>
  <c r="U15" i="7"/>
  <c r="S14" i="7"/>
  <c r="S88" i="7"/>
  <c r="S89" i="7"/>
  <c r="S71" i="7"/>
  <c r="S64" i="7"/>
  <c r="H75" i="7"/>
  <c r="S76" i="7"/>
  <c r="H84" i="7"/>
  <c r="J92" i="7"/>
  <c r="U18" i="7"/>
  <c r="S19" i="7"/>
  <c r="S20" i="7"/>
  <c r="U21" i="7"/>
  <c r="U24" i="7"/>
  <c r="S41" i="7"/>
  <c r="S52" i="7"/>
  <c r="U41" i="7"/>
  <c r="U54" i="7"/>
  <c r="H56" i="7"/>
  <c r="H52" i="7"/>
  <c r="H44" i="7"/>
  <c r="H40" i="7"/>
  <c r="H53" i="7"/>
  <c r="H45" i="7"/>
  <c r="H41" i="7"/>
  <c r="H37" i="7"/>
  <c r="H33" i="7"/>
  <c r="H29" i="7"/>
  <c r="H24" i="7"/>
  <c r="H20" i="7"/>
  <c r="H16" i="7"/>
  <c r="P92" i="7"/>
  <c r="H92" i="7"/>
  <c r="M91" i="7"/>
  <c r="O92" i="7"/>
  <c r="L91" i="7"/>
  <c r="H87" i="7"/>
  <c r="H54" i="7"/>
  <c r="H50" i="7"/>
  <c r="H42" i="7"/>
  <c r="H38" i="7"/>
  <c r="H34" i="7"/>
  <c r="H30" i="7"/>
  <c r="H25" i="7"/>
  <c r="H21" i="7"/>
  <c r="H17" i="7"/>
  <c r="H13" i="7"/>
  <c r="N92" i="7"/>
  <c r="S91" i="7"/>
  <c r="H90" i="7"/>
  <c r="H55" i="7"/>
  <c r="H51" i="7"/>
  <c r="H43" i="7"/>
  <c r="H39" i="7"/>
  <c r="H35" i="7"/>
  <c r="H31" i="7"/>
  <c r="H27" i="7"/>
  <c r="H22" i="7"/>
  <c r="H18" i="7"/>
  <c r="H14" i="7"/>
  <c r="L92" i="7"/>
  <c r="Q91" i="7"/>
  <c r="I91" i="7"/>
  <c r="H88" i="7"/>
  <c r="H65" i="7"/>
  <c r="S66" i="7"/>
  <c r="H77" i="7"/>
  <c r="S79" i="7"/>
  <c r="H89" i="7"/>
  <c r="J91" i="7"/>
  <c r="M92" i="7"/>
  <c r="H15" i="7"/>
  <c r="U16" i="7"/>
  <c r="S45" i="7"/>
  <c r="S56" i="7"/>
  <c r="R86" i="7" l="1"/>
  <c r="K88" i="7"/>
  <c r="N63" i="7"/>
  <c r="N30" i="7"/>
  <c r="Q28" i="7"/>
  <c r="O53" i="7"/>
  <c r="N71" i="7"/>
  <c r="P30" i="7"/>
  <c r="Q75" i="7"/>
  <c r="O14" i="7"/>
  <c r="Q54" i="7"/>
  <c r="R70" i="7"/>
  <c r="Q45" i="7"/>
  <c r="N82" i="7"/>
  <c r="K30" i="7"/>
  <c r="O28" i="7"/>
  <c r="L79" i="7"/>
  <c r="K25" i="7"/>
  <c r="N87" i="7"/>
  <c r="P75" i="7"/>
  <c r="P31" i="7"/>
  <c r="N23" i="7"/>
  <c r="P34" i="7"/>
  <c r="N51" i="7"/>
  <c r="L65" i="7"/>
  <c r="K29" i="7"/>
  <c r="P87" i="7"/>
  <c r="Q70" i="7"/>
  <c r="R87" i="7"/>
  <c r="M23" i="7"/>
  <c r="O13" i="7"/>
  <c r="Q94" i="7"/>
  <c r="O24" i="7"/>
  <c r="P28" i="7"/>
  <c r="O75" i="7"/>
  <c r="K33" i="7"/>
  <c r="N90" i="7"/>
  <c r="Q90" i="7"/>
  <c r="P53" i="7"/>
  <c r="O76" i="7"/>
  <c r="K79" i="7"/>
  <c r="G79" i="7" s="1"/>
  <c r="R42" i="7"/>
  <c r="O64" i="7"/>
  <c r="M53" i="7"/>
  <c r="Q20" i="7"/>
  <c r="K56" i="7"/>
  <c r="N67" i="7"/>
  <c r="L86" i="7"/>
  <c r="M36" i="7"/>
  <c r="Q29" i="7"/>
  <c r="L90" i="7"/>
  <c r="Q22" i="7"/>
  <c r="P70" i="7"/>
  <c r="Q68" i="7"/>
  <c r="R88" i="7"/>
  <c r="Q38" i="7"/>
  <c r="R45" i="7"/>
  <c r="R28" i="7"/>
  <c r="O27" i="7"/>
  <c r="R71" i="7"/>
  <c r="Q51" i="7"/>
  <c r="O42" i="7"/>
  <c r="N35" i="7"/>
  <c r="O66" i="7"/>
  <c r="P79" i="7"/>
  <c r="P15" i="7"/>
  <c r="L77" i="7"/>
  <c r="Q79" i="7"/>
  <c r="M34" i="7"/>
  <c r="O34" i="7"/>
  <c r="O71" i="7"/>
  <c r="K21" i="7"/>
  <c r="R94" i="7"/>
  <c r="P35" i="7"/>
  <c r="P90" i="7"/>
  <c r="P38" i="7"/>
  <c r="Q13" i="7"/>
  <c r="Q25" i="7"/>
  <c r="M40" i="7"/>
  <c r="M56" i="7"/>
  <c r="P24" i="7"/>
  <c r="K34" i="7"/>
  <c r="M51" i="7"/>
  <c r="N55" i="7"/>
  <c r="O25" i="7"/>
  <c r="P64" i="7"/>
  <c r="R79" i="7"/>
  <c r="N64" i="7"/>
  <c r="R23" i="7"/>
  <c r="K71" i="7"/>
  <c r="R16" i="7"/>
  <c r="R36" i="7"/>
  <c r="K67" i="7"/>
  <c r="P32" i="7"/>
  <c r="M24" i="7"/>
  <c r="P67" i="7"/>
  <c r="O55" i="7"/>
  <c r="O39" i="7"/>
  <c r="R67" i="7"/>
  <c r="Q82" i="7"/>
  <c r="Q18" i="7"/>
  <c r="O79" i="7"/>
  <c r="O81" i="7"/>
  <c r="Q35" i="7"/>
  <c r="O38" i="7"/>
  <c r="P77" i="7"/>
  <c r="K23" i="7"/>
  <c r="N13" i="7"/>
  <c r="P39" i="7"/>
  <c r="Q93" i="7"/>
  <c r="N41" i="7"/>
  <c r="M15" i="7"/>
  <c r="M28" i="7"/>
  <c r="O41" i="7"/>
  <c r="Q87" i="7"/>
  <c r="P29" i="7"/>
  <c r="M35" i="7"/>
  <c r="Q53" i="7"/>
  <c r="P23" i="7"/>
  <c r="N18" i="7"/>
  <c r="O77" i="7"/>
  <c r="R66" i="7"/>
  <c r="N79" i="7"/>
  <c r="N66" i="7"/>
  <c r="R56" i="7"/>
  <c r="R44" i="7"/>
  <c r="K93" i="7"/>
  <c r="K87" i="7"/>
  <c r="R51" i="7"/>
  <c r="R25" i="7"/>
  <c r="Q33" i="7"/>
  <c r="L83" i="7"/>
  <c r="O43" i="7"/>
  <c r="P14" i="7"/>
  <c r="O16" i="7"/>
  <c r="L88" i="7"/>
  <c r="Q37" i="7"/>
  <c r="K54" i="7"/>
  <c r="L89" i="7"/>
  <c r="N76" i="7"/>
  <c r="Q27" i="7"/>
  <c r="R83" i="7"/>
  <c r="R20" i="7"/>
  <c r="K64" i="7"/>
  <c r="K75" i="7"/>
  <c r="R39" i="7"/>
  <c r="K84" i="7"/>
  <c r="K81" i="7"/>
  <c r="K83" i="7"/>
  <c r="G83" i="7" s="1"/>
  <c r="M17" i="7"/>
  <c r="O70" i="7"/>
  <c r="P82" i="7"/>
  <c r="R80" i="7"/>
  <c r="K40" i="7"/>
  <c r="P17" i="7"/>
  <c r="M29" i="7"/>
  <c r="O15" i="7"/>
  <c r="O84" i="7"/>
  <c r="P63" i="7"/>
  <c r="Q43" i="7"/>
  <c r="P18" i="7"/>
  <c r="M32" i="7"/>
  <c r="K76" i="7"/>
  <c r="M18" i="7"/>
  <c r="P81" i="7"/>
  <c r="L66" i="7"/>
  <c r="O21" i="7"/>
  <c r="P71" i="7"/>
  <c r="O17" i="7"/>
  <c r="Q44" i="7"/>
  <c r="P66" i="7"/>
  <c r="L87" i="7"/>
  <c r="K45" i="7"/>
  <c r="Q66" i="7"/>
  <c r="Q89" i="7"/>
  <c r="N93" i="7"/>
  <c r="K53" i="7"/>
  <c r="O83" i="7"/>
  <c r="M33" i="7"/>
  <c r="P22" i="7"/>
  <c r="P51" i="7"/>
  <c r="N24" i="7"/>
  <c r="P54" i="7"/>
  <c r="M19" i="7"/>
  <c r="O33" i="7"/>
  <c r="Q50" i="7"/>
  <c r="N94" i="7"/>
  <c r="N40" i="7"/>
  <c r="Q41" i="7"/>
  <c r="N39" i="7"/>
  <c r="N22" i="7"/>
  <c r="Q24" i="7"/>
  <c r="R19" i="7"/>
  <c r="K86" i="7"/>
  <c r="K77" i="7"/>
  <c r="R50" i="7"/>
  <c r="K90" i="7"/>
  <c r="R53" i="7"/>
  <c r="M13" i="7"/>
  <c r="P36" i="7"/>
  <c r="O35" i="7"/>
  <c r="P84" i="7"/>
  <c r="Q81" i="7"/>
  <c r="M27" i="7"/>
  <c r="P43" i="7"/>
  <c r="P42" i="7"/>
  <c r="Q30" i="7"/>
  <c r="Q42" i="7"/>
  <c r="P33" i="7"/>
  <c r="K19" i="7"/>
  <c r="O22" i="7"/>
  <c r="Q83" i="7"/>
  <c r="P68" i="7"/>
  <c r="O67" i="7"/>
  <c r="K41" i="7"/>
  <c r="O63" i="7"/>
  <c r="M41" i="7"/>
  <c r="O88" i="7"/>
  <c r="Q88" i="7"/>
  <c r="L82" i="7"/>
  <c r="N31" i="7"/>
  <c r="N50" i="7"/>
  <c r="P21" i="7"/>
  <c r="P50" i="7"/>
  <c r="Q17" i="7"/>
  <c r="M44" i="7"/>
  <c r="O89" i="7"/>
  <c r="P37" i="7"/>
  <c r="M39" i="7"/>
  <c r="M55" i="7"/>
  <c r="K17" i="7"/>
  <c r="L84" i="7"/>
  <c r="Q40" i="7"/>
  <c r="Q67" i="7"/>
  <c r="O65" i="7"/>
  <c r="R17" i="7"/>
  <c r="R21" i="7"/>
  <c r="K89" i="7"/>
  <c r="R54" i="7"/>
  <c r="Q65" i="7"/>
  <c r="O80" i="7"/>
  <c r="K15" i="7"/>
  <c r="P19" i="7"/>
  <c r="K52" i="7"/>
  <c r="N68" i="7"/>
  <c r="P89" i="7"/>
  <c r="Q52" i="7"/>
  <c r="O68" i="7"/>
  <c r="Q14" i="7"/>
  <c r="P94" i="7"/>
  <c r="P65" i="7"/>
  <c r="P85" i="7"/>
  <c r="O51" i="7"/>
  <c r="P27" i="7"/>
  <c r="P55" i="7"/>
  <c r="P25" i="7"/>
  <c r="R85" i="7"/>
  <c r="Q21" i="7"/>
  <c r="Q34" i="7"/>
  <c r="M52" i="7"/>
  <c r="P16" i="7"/>
  <c r="P41" i="7"/>
  <c r="K42" i="7"/>
  <c r="N43" i="7"/>
  <c r="L81" i="7"/>
  <c r="R31" i="7"/>
  <c r="R14" i="7"/>
  <c r="P13" i="7"/>
  <c r="R38" i="7"/>
  <c r="K91" i="7"/>
  <c r="G91" i="7" s="1"/>
  <c r="R22" i="7"/>
  <c r="P20" i="7"/>
  <c r="P45" i="7"/>
  <c r="M43" i="7"/>
  <c r="P44" i="7"/>
  <c r="Q77" i="7"/>
  <c r="N85" i="7"/>
  <c r="Q86" i="7"/>
  <c r="K80" i="7"/>
  <c r="R52" i="7"/>
  <c r="K63" i="7"/>
  <c r="R15" i="7"/>
  <c r="K65" i="7"/>
  <c r="K85" i="7"/>
  <c r="K94" i="7"/>
  <c r="K66" i="7"/>
  <c r="G66" i="7" s="1"/>
  <c r="R43" i="7"/>
  <c r="R29" i="7"/>
  <c r="R33" i="7"/>
  <c r="K92" i="7"/>
  <c r="G92" i="7" s="1"/>
  <c r="R40" i="7"/>
  <c r="R55" i="7"/>
  <c r="R35" i="7"/>
  <c r="R34" i="7"/>
  <c r="R30" i="7"/>
  <c r="K68" i="7"/>
  <c r="K20" i="7"/>
  <c r="R27" i="7"/>
  <c r="K70" i="7"/>
  <c r="R18" i="7"/>
  <c r="R24" i="7"/>
  <c r="R32" i="7"/>
  <c r="K82" i="7"/>
  <c r="R41" i="7"/>
  <c r="R37" i="7"/>
  <c r="O30" i="7"/>
  <c r="O19" i="7"/>
  <c r="Q84" i="7"/>
  <c r="K36" i="7"/>
  <c r="P83" i="7"/>
  <c r="N14" i="7"/>
  <c r="Q23" i="7"/>
  <c r="M50" i="7"/>
  <c r="N75" i="7"/>
  <c r="L71" i="7"/>
  <c r="L85" i="7"/>
  <c r="Q16" i="7"/>
  <c r="M54" i="7"/>
  <c r="N84" i="7"/>
  <c r="N77" i="7"/>
  <c r="O94" i="7"/>
  <c r="M38" i="7"/>
  <c r="K28" i="7"/>
  <c r="M45" i="7"/>
  <c r="L70" i="7"/>
  <c r="R84" i="7"/>
  <c r="K24" i="7"/>
  <c r="O85" i="7"/>
  <c r="N17" i="7"/>
  <c r="N34" i="7"/>
  <c r="N54" i="7"/>
  <c r="L94" i="7"/>
  <c r="N29" i="7"/>
  <c r="N45" i="7"/>
  <c r="N89" i="7"/>
  <c r="K18" i="7"/>
  <c r="K27" i="7"/>
  <c r="K35" i="7"/>
  <c r="K43" i="7"/>
  <c r="K55" i="7"/>
  <c r="R90" i="7"/>
  <c r="N28" i="7"/>
  <c r="N44" i="7"/>
  <c r="O36" i="7"/>
  <c r="O44" i="7"/>
  <c r="O56" i="7"/>
  <c r="P52" i="7"/>
  <c r="N83" i="7"/>
  <c r="M14" i="7"/>
  <c r="R65" i="7"/>
  <c r="L75" i="7"/>
  <c r="M22" i="7"/>
  <c r="L63" i="7"/>
  <c r="M25" i="7"/>
  <c r="Q80" i="7"/>
  <c r="O86" i="7"/>
  <c r="R68" i="7"/>
  <c r="N70" i="7"/>
  <c r="O31" i="7"/>
  <c r="R77" i="7"/>
  <c r="M16" i="7"/>
  <c r="Q36" i="7"/>
  <c r="O90" i="7"/>
  <c r="R76" i="7"/>
  <c r="N88" i="7"/>
  <c r="Q19" i="7"/>
  <c r="Q55" i="7"/>
  <c r="N65" i="7"/>
  <c r="L80" i="7"/>
  <c r="Q15" i="7"/>
  <c r="O54" i="7"/>
  <c r="M31" i="7"/>
  <c r="Q56" i="7"/>
  <c r="R75" i="7"/>
  <c r="P86" i="7"/>
  <c r="M30" i="7"/>
  <c r="P88" i="7"/>
  <c r="N21" i="7"/>
  <c r="N38" i="7"/>
  <c r="N16" i="7"/>
  <c r="N33" i="7"/>
  <c r="N53" i="7"/>
  <c r="R93" i="7"/>
  <c r="O20" i="7"/>
  <c r="O29" i="7"/>
  <c r="O37" i="7"/>
  <c r="O45" i="7"/>
  <c r="N15" i="7"/>
  <c r="N32" i="7"/>
  <c r="N52" i="7"/>
  <c r="K38" i="7"/>
  <c r="K50" i="7"/>
  <c r="P56" i="7"/>
  <c r="P76" i="7"/>
  <c r="Q85" i="7"/>
  <c r="Q63" i="7"/>
  <c r="K16" i="7"/>
  <c r="M37" i="7"/>
  <c r="R81" i="7"/>
  <c r="K44" i="7"/>
  <c r="M20" i="7"/>
  <c r="Q31" i="7"/>
  <c r="O82" i="7"/>
  <c r="L64" i="7"/>
  <c r="O23" i="7"/>
  <c r="N27" i="7"/>
  <c r="Q71" i="7"/>
  <c r="L68" i="7"/>
  <c r="O18" i="7"/>
  <c r="O50" i="7"/>
  <c r="Q64" i="7"/>
  <c r="R64" i="7"/>
  <c r="N81" i="7"/>
  <c r="L93" i="7"/>
  <c r="Q39" i="7"/>
  <c r="Q76" i="7"/>
  <c r="L67" i="7"/>
  <c r="R82" i="7"/>
  <c r="K32" i="7"/>
  <c r="R89" i="7"/>
  <c r="K37" i="7"/>
  <c r="R63" i="7"/>
  <c r="N80" i="7"/>
  <c r="P93" i="7"/>
  <c r="O32" i="7"/>
  <c r="O93" i="7"/>
  <c r="N25" i="7"/>
  <c r="N42" i="7"/>
  <c r="O87" i="7"/>
  <c r="N20" i="7"/>
  <c r="N37" i="7"/>
  <c r="K14" i="7"/>
  <c r="K22" i="7"/>
  <c r="K31" i="7"/>
  <c r="K39" i="7"/>
  <c r="K51" i="7"/>
  <c r="N86" i="7"/>
  <c r="N19" i="7"/>
  <c r="N36" i="7"/>
  <c r="N56" i="7"/>
  <c r="O40" i="7"/>
  <c r="O52" i="7"/>
  <c r="P40" i="7"/>
  <c r="M21" i="7"/>
  <c r="Q32" i="7"/>
  <c r="L76" i="7"/>
  <c r="K13" i="7"/>
  <c r="T13" i="7" s="1"/>
  <c r="P80" i="7"/>
  <c r="M42" i="7"/>
  <c r="G90" i="7" l="1"/>
  <c r="T35" i="7"/>
  <c r="T24" i="7"/>
  <c r="T41" i="7"/>
  <c r="G87" i="7"/>
  <c r="G71" i="7"/>
  <c r="G64" i="7"/>
  <c r="T43" i="7"/>
  <c r="G67" i="7"/>
  <c r="T53" i="7"/>
  <c r="T34" i="7"/>
  <c r="T17" i="7"/>
  <c r="T33" i="7"/>
  <c r="G70" i="7"/>
  <c r="T40" i="7"/>
  <c r="T51" i="7"/>
  <c r="T42" i="7"/>
  <c r="T23" i="7"/>
  <c r="T19" i="7"/>
  <c r="T25" i="7"/>
  <c r="G89" i="7"/>
  <c r="T15" i="7"/>
  <c r="T21" i="7"/>
  <c r="G81" i="7"/>
  <c r="T27" i="7"/>
  <c r="T50" i="7"/>
  <c r="T29" i="7"/>
  <c r="T31" i="7"/>
  <c r="T28" i="7"/>
  <c r="T36" i="7"/>
  <c r="G75" i="7"/>
  <c r="G65" i="7"/>
  <c r="G68" i="7"/>
  <c r="T38" i="7"/>
  <c r="T37" i="7"/>
  <c r="G93" i="7"/>
  <c r="G88" i="7"/>
  <c r="T45" i="7"/>
  <c r="G63" i="7"/>
  <c r="G86" i="7"/>
  <c r="T22" i="7"/>
  <c r="T18" i="7"/>
  <c r="G77" i="7"/>
  <c r="T44" i="7"/>
  <c r="T52" i="7"/>
  <c r="T32" i="7"/>
  <c r="G82" i="7"/>
  <c r="G94" i="7"/>
  <c r="G85" i="7"/>
  <c r="G84" i="7"/>
  <c r="T54" i="7"/>
  <c r="G76" i="7"/>
  <c r="T39" i="7"/>
  <c r="G80" i="7"/>
  <c r="T30" i="7"/>
  <c r="T55" i="7"/>
  <c r="T16" i="7"/>
  <c r="T20" i="7"/>
  <c r="T14" i="7"/>
  <c r="T56" i="7"/>
  <c r="L74" i="6"/>
  <c r="L75" i="6"/>
  <c r="L76" i="6"/>
  <c r="L77" i="6"/>
  <c r="L78" i="6"/>
  <c r="L79" i="6"/>
  <c r="L73" i="6"/>
  <c r="L68" i="6"/>
  <c r="L37" i="6"/>
  <c r="L38" i="6"/>
  <c r="L39" i="6"/>
  <c r="L40" i="6"/>
  <c r="L41" i="6"/>
  <c r="L42" i="6"/>
  <c r="L43" i="6"/>
  <c r="L44" i="6"/>
  <c r="L45" i="6"/>
  <c r="L46" i="6"/>
  <c r="L47" i="6"/>
  <c r="L48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36" i="6"/>
  <c r="M117" i="6"/>
  <c r="M116" i="6"/>
  <c r="M113" i="6"/>
  <c r="M112" i="6"/>
  <c r="M111" i="6"/>
  <c r="M110" i="6"/>
  <c r="M109" i="6"/>
  <c r="M108" i="6"/>
  <c r="M107" i="6"/>
  <c r="M106" i="6"/>
  <c r="M105" i="6"/>
  <c r="M104" i="6"/>
  <c r="M103" i="6"/>
  <c r="M102" i="6"/>
  <c r="H100" i="6" l="1"/>
  <c r="H117" i="6"/>
  <c r="I79" i="6"/>
  <c r="I40" i="6"/>
  <c r="I48" i="6"/>
  <c r="I57" i="6"/>
  <c r="I65" i="6"/>
  <c r="I77" i="6"/>
  <c r="I38" i="6"/>
  <c r="I41" i="6"/>
  <c r="I50" i="6"/>
  <c r="I58" i="6"/>
  <c r="I66" i="6"/>
  <c r="I86" i="6"/>
  <c r="I46" i="6"/>
  <c r="I42" i="6"/>
  <c r="I51" i="6"/>
  <c r="I59" i="6"/>
  <c r="I67" i="6"/>
  <c r="I55" i="6"/>
  <c r="I74" i="6"/>
  <c r="I73" i="6"/>
  <c r="I43" i="6"/>
  <c r="I52" i="6"/>
  <c r="I60" i="6"/>
  <c r="I68" i="6"/>
  <c r="I75" i="6"/>
  <c r="I44" i="6"/>
  <c r="I53" i="6"/>
  <c r="I61" i="6"/>
  <c r="I36" i="6"/>
  <c r="I76" i="6"/>
  <c r="I37" i="6"/>
  <c r="I45" i="6"/>
  <c r="I54" i="6"/>
  <c r="I62" i="6"/>
  <c r="I63" i="6"/>
  <c r="I78" i="6"/>
  <c r="I39" i="6"/>
  <c r="I47" i="6"/>
  <c r="I56" i="6"/>
  <c r="I64" i="6"/>
  <c r="H78" i="6"/>
  <c r="H40" i="6"/>
  <c r="H48" i="6"/>
  <c r="H57" i="6"/>
  <c r="H65" i="6"/>
  <c r="H94" i="6"/>
  <c r="H46" i="6"/>
  <c r="H79" i="6"/>
  <c r="H41" i="6"/>
  <c r="H50" i="6"/>
  <c r="H58" i="6"/>
  <c r="H66" i="6"/>
  <c r="H86" i="6"/>
  <c r="H42" i="6"/>
  <c r="H51" i="6"/>
  <c r="H59" i="6"/>
  <c r="H67" i="6"/>
  <c r="H87" i="6"/>
  <c r="H43" i="6"/>
  <c r="H52" i="6"/>
  <c r="H60" i="6"/>
  <c r="H68" i="6"/>
  <c r="H88" i="6"/>
  <c r="H55" i="6"/>
  <c r="H91" i="6"/>
  <c r="H74" i="6"/>
  <c r="H73" i="6"/>
  <c r="H44" i="6"/>
  <c r="H53" i="6"/>
  <c r="H61" i="6"/>
  <c r="H36" i="6"/>
  <c r="H89" i="6"/>
  <c r="H63" i="6"/>
  <c r="H75" i="6"/>
  <c r="H37" i="6"/>
  <c r="H45" i="6"/>
  <c r="H54" i="6"/>
  <c r="H62" i="6"/>
  <c r="H90" i="6"/>
  <c r="H77" i="6"/>
  <c r="H39" i="6"/>
  <c r="H47" i="6"/>
  <c r="H56" i="6"/>
  <c r="H64" i="6"/>
  <c r="H93" i="6"/>
  <c r="H76" i="6"/>
  <c r="H38" i="6"/>
  <c r="Q79" i="6"/>
  <c r="Q41" i="6"/>
  <c r="Q50" i="6"/>
  <c r="Q58" i="6"/>
  <c r="Q66" i="6"/>
  <c r="P78" i="6"/>
  <c r="P40" i="6"/>
  <c r="P48" i="6"/>
  <c r="P57" i="6"/>
  <c r="P65" i="6"/>
  <c r="O77" i="6"/>
  <c r="O39" i="6"/>
  <c r="O47" i="6"/>
  <c r="O56" i="6"/>
  <c r="O64" i="6"/>
  <c r="N76" i="6"/>
  <c r="N38" i="6"/>
  <c r="N46" i="6"/>
  <c r="N55" i="6"/>
  <c r="N63" i="6"/>
  <c r="M75" i="6"/>
  <c r="M37" i="6"/>
  <c r="M45" i="6"/>
  <c r="M54" i="6"/>
  <c r="M62" i="6"/>
  <c r="K40" i="6"/>
  <c r="K48" i="6"/>
  <c r="K57" i="6"/>
  <c r="K65" i="6"/>
  <c r="P76" i="6"/>
  <c r="O37" i="6"/>
  <c r="N44" i="6"/>
  <c r="M43" i="6"/>
  <c r="K55" i="6"/>
  <c r="N86" i="6"/>
  <c r="Q42" i="6"/>
  <c r="Q51" i="6"/>
  <c r="Q59" i="6"/>
  <c r="Q67" i="6"/>
  <c r="P79" i="6"/>
  <c r="P41" i="6"/>
  <c r="P50" i="6"/>
  <c r="P58" i="6"/>
  <c r="P66" i="6"/>
  <c r="O78" i="6"/>
  <c r="O40" i="6"/>
  <c r="O48" i="6"/>
  <c r="O57" i="6"/>
  <c r="O65" i="6"/>
  <c r="N77" i="6"/>
  <c r="N39" i="6"/>
  <c r="N47" i="6"/>
  <c r="N56" i="6"/>
  <c r="N64" i="6"/>
  <c r="M76" i="6"/>
  <c r="M38" i="6"/>
  <c r="M46" i="6"/>
  <c r="M55" i="6"/>
  <c r="M63" i="6"/>
  <c r="K74" i="6"/>
  <c r="K73" i="6"/>
  <c r="K41" i="6"/>
  <c r="K50" i="6"/>
  <c r="K58" i="6"/>
  <c r="K66" i="6"/>
  <c r="O45" i="6"/>
  <c r="M52" i="6"/>
  <c r="K63" i="6"/>
  <c r="Q43" i="6"/>
  <c r="Q52" i="6"/>
  <c r="Q60" i="6"/>
  <c r="Q68" i="6"/>
  <c r="P42" i="6"/>
  <c r="P51" i="6"/>
  <c r="P59" i="6"/>
  <c r="P67" i="6"/>
  <c r="O79" i="6"/>
  <c r="O41" i="6"/>
  <c r="O50" i="6"/>
  <c r="O58" i="6"/>
  <c r="O66" i="6"/>
  <c r="N78" i="6"/>
  <c r="N40" i="6"/>
  <c r="N48" i="6"/>
  <c r="N57" i="6"/>
  <c r="N65" i="6"/>
  <c r="M77" i="6"/>
  <c r="M39" i="6"/>
  <c r="M47" i="6"/>
  <c r="M56" i="6"/>
  <c r="M64" i="6"/>
  <c r="K75" i="6"/>
  <c r="K42" i="6"/>
  <c r="K51" i="6"/>
  <c r="K59" i="6"/>
  <c r="K67" i="6"/>
  <c r="Q64" i="6"/>
  <c r="P38" i="6"/>
  <c r="O54" i="6"/>
  <c r="N61" i="6"/>
  <c r="M68" i="6"/>
  <c r="K38" i="6"/>
  <c r="Q74" i="6"/>
  <c r="Q73" i="6"/>
  <c r="Q44" i="6"/>
  <c r="Q53" i="6"/>
  <c r="Q61" i="6"/>
  <c r="Q36" i="6"/>
  <c r="P43" i="6"/>
  <c r="P52" i="6"/>
  <c r="P60" i="6"/>
  <c r="P68" i="6"/>
  <c r="O42" i="6"/>
  <c r="O51" i="6"/>
  <c r="O59" i="6"/>
  <c r="O67" i="6"/>
  <c r="N79" i="6"/>
  <c r="N41" i="6"/>
  <c r="N50" i="6"/>
  <c r="N58" i="6"/>
  <c r="N66" i="6"/>
  <c r="M78" i="6"/>
  <c r="M40" i="6"/>
  <c r="M48" i="6"/>
  <c r="M57" i="6"/>
  <c r="M65" i="6"/>
  <c r="K76" i="6"/>
  <c r="K43" i="6"/>
  <c r="K52" i="6"/>
  <c r="K60" i="6"/>
  <c r="K68" i="6"/>
  <c r="Q77" i="6"/>
  <c r="P55" i="6"/>
  <c r="N73" i="6"/>
  <c r="K46" i="6"/>
  <c r="Q75" i="6"/>
  <c r="Q37" i="6"/>
  <c r="Q45" i="6"/>
  <c r="Q54" i="6"/>
  <c r="Q62" i="6"/>
  <c r="P74" i="6"/>
  <c r="P73" i="6"/>
  <c r="P44" i="6"/>
  <c r="P53" i="6"/>
  <c r="P61" i="6"/>
  <c r="P36" i="6"/>
  <c r="O43" i="6"/>
  <c r="O52" i="6"/>
  <c r="O60" i="6"/>
  <c r="O68" i="6"/>
  <c r="N42" i="6"/>
  <c r="N51" i="6"/>
  <c r="N59" i="6"/>
  <c r="N67" i="6"/>
  <c r="M79" i="6"/>
  <c r="M41" i="6"/>
  <c r="M50" i="6"/>
  <c r="M58" i="6"/>
  <c r="M66" i="6"/>
  <c r="K77" i="6"/>
  <c r="K44" i="6"/>
  <c r="K53" i="6"/>
  <c r="K61" i="6"/>
  <c r="K36" i="6"/>
  <c r="Q56" i="6"/>
  <c r="P63" i="6"/>
  <c r="O62" i="6"/>
  <c r="N36" i="6"/>
  <c r="K79" i="6"/>
  <c r="Q76" i="6"/>
  <c r="Q38" i="6"/>
  <c r="Q46" i="6"/>
  <c r="Q55" i="6"/>
  <c r="Q63" i="6"/>
  <c r="P75" i="6"/>
  <c r="P37" i="6"/>
  <c r="P45" i="6"/>
  <c r="P54" i="6"/>
  <c r="P62" i="6"/>
  <c r="O74" i="6"/>
  <c r="O73" i="6"/>
  <c r="O44" i="6"/>
  <c r="O53" i="6"/>
  <c r="O61" i="6"/>
  <c r="O36" i="6"/>
  <c r="N43" i="6"/>
  <c r="N52" i="6"/>
  <c r="N60" i="6"/>
  <c r="N68" i="6"/>
  <c r="M42" i="6"/>
  <c r="M51" i="6"/>
  <c r="M59" i="6"/>
  <c r="M67" i="6"/>
  <c r="K78" i="6"/>
  <c r="K37" i="6"/>
  <c r="K45" i="6"/>
  <c r="K54" i="6"/>
  <c r="K62" i="6"/>
  <c r="Q47" i="6"/>
  <c r="O75" i="6"/>
  <c r="N53" i="6"/>
  <c r="M60" i="6"/>
  <c r="Q78" i="6"/>
  <c r="Q40" i="6"/>
  <c r="Q48" i="6"/>
  <c r="Q57" i="6"/>
  <c r="Q65" i="6"/>
  <c r="P77" i="6"/>
  <c r="P39" i="6"/>
  <c r="P47" i="6"/>
  <c r="P56" i="6"/>
  <c r="P64" i="6"/>
  <c r="O76" i="6"/>
  <c r="O38" i="6"/>
  <c r="O46" i="6"/>
  <c r="O55" i="6"/>
  <c r="O63" i="6"/>
  <c r="N75" i="6"/>
  <c r="N37" i="6"/>
  <c r="N45" i="6"/>
  <c r="N54" i="6"/>
  <c r="N62" i="6"/>
  <c r="M74" i="6"/>
  <c r="M73" i="6"/>
  <c r="M44" i="6"/>
  <c r="M53" i="6"/>
  <c r="M61" i="6"/>
  <c r="M36" i="6"/>
  <c r="K39" i="6"/>
  <c r="K47" i="6"/>
  <c r="K56" i="6"/>
  <c r="K64" i="6"/>
  <c r="Q39" i="6"/>
  <c r="P46" i="6"/>
  <c r="N74" i="6"/>
  <c r="J40" i="6"/>
  <c r="J48" i="6"/>
  <c r="J57" i="6"/>
  <c r="J65" i="6"/>
  <c r="J86" i="6"/>
  <c r="J41" i="6"/>
  <c r="J50" i="6"/>
  <c r="J58" i="6"/>
  <c r="J66" i="6"/>
  <c r="J74" i="6"/>
  <c r="J73" i="6"/>
  <c r="J42" i="6"/>
  <c r="J51" i="6"/>
  <c r="J59" i="6"/>
  <c r="J67" i="6"/>
  <c r="J46" i="6"/>
  <c r="J75" i="6"/>
  <c r="J43" i="6"/>
  <c r="J52" i="6"/>
  <c r="J60" i="6"/>
  <c r="J68" i="6"/>
  <c r="J63" i="6"/>
  <c r="J76" i="6"/>
  <c r="J44" i="6"/>
  <c r="J53" i="6"/>
  <c r="J61" i="6"/>
  <c r="J36" i="6"/>
  <c r="J77" i="6"/>
  <c r="J37" i="6"/>
  <c r="J45" i="6"/>
  <c r="J54" i="6"/>
  <c r="J62" i="6"/>
  <c r="J78" i="6"/>
  <c r="J38" i="6"/>
  <c r="J79" i="6"/>
  <c r="J39" i="6"/>
  <c r="J47" i="6"/>
  <c r="J56" i="6"/>
  <c r="J64" i="6"/>
  <c r="J55" i="6"/>
  <c r="U79" i="6"/>
  <c r="U41" i="6"/>
  <c r="U50" i="6"/>
  <c r="U58" i="6"/>
  <c r="U66" i="6"/>
  <c r="S42" i="6"/>
  <c r="S51" i="6"/>
  <c r="S59" i="6"/>
  <c r="S67" i="6"/>
  <c r="S48" i="6"/>
  <c r="S65" i="6"/>
  <c r="U42" i="6"/>
  <c r="U51" i="6"/>
  <c r="U59" i="6"/>
  <c r="U67" i="6"/>
  <c r="S74" i="6"/>
  <c r="S73" i="6"/>
  <c r="S43" i="6"/>
  <c r="S52" i="6"/>
  <c r="S60" i="6"/>
  <c r="S36" i="6"/>
  <c r="U43" i="6"/>
  <c r="U52" i="6"/>
  <c r="U60" i="6"/>
  <c r="U68" i="6"/>
  <c r="S75" i="6"/>
  <c r="S68" i="6"/>
  <c r="S44" i="6"/>
  <c r="S53" i="6"/>
  <c r="S61" i="6"/>
  <c r="U56" i="6"/>
  <c r="S79" i="6"/>
  <c r="S40" i="6"/>
  <c r="S57" i="6"/>
  <c r="U74" i="6"/>
  <c r="U73" i="6"/>
  <c r="U44" i="6"/>
  <c r="U53" i="6"/>
  <c r="U61" i="6"/>
  <c r="U36" i="6"/>
  <c r="S76" i="6"/>
  <c r="S37" i="6"/>
  <c r="S45" i="6"/>
  <c r="S54" i="6"/>
  <c r="S62" i="6"/>
  <c r="U47" i="6"/>
  <c r="U75" i="6"/>
  <c r="U37" i="6"/>
  <c r="U45" i="6"/>
  <c r="U54" i="6"/>
  <c r="U62" i="6"/>
  <c r="S77" i="6"/>
  <c r="S38" i="6"/>
  <c r="S46" i="6"/>
  <c r="S55" i="6"/>
  <c r="S63" i="6"/>
  <c r="U39" i="6"/>
  <c r="U76" i="6"/>
  <c r="U38" i="6"/>
  <c r="U46" i="6"/>
  <c r="U55" i="6"/>
  <c r="U63" i="6"/>
  <c r="S78" i="6"/>
  <c r="S39" i="6"/>
  <c r="S47" i="6"/>
  <c r="S56" i="6"/>
  <c r="S64" i="6"/>
  <c r="U77" i="6"/>
  <c r="U78" i="6"/>
  <c r="U40" i="6"/>
  <c r="U48" i="6"/>
  <c r="U57" i="6"/>
  <c r="U65" i="6"/>
  <c r="S41" i="6"/>
  <c r="S50" i="6"/>
  <c r="S58" i="6"/>
  <c r="S66" i="6"/>
  <c r="U64" i="6"/>
  <c r="T36" i="6" l="1"/>
  <c r="T45" i="6"/>
  <c r="T67" i="6"/>
  <c r="T48" i="6"/>
  <c r="T56" i="6"/>
  <c r="T37" i="6"/>
  <c r="T73" i="6"/>
  <c r="T61" i="6"/>
  <c r="T59" i="6"/>
  <c r="T66" i="6"/>
  <c r="T40" i="6"/>
  <c r="T47" i="6"/>
  <c r="T78" i="6"/>
  <c r="T77" i="6"/>
  <c r="T76" i="6"/>
  <c r="T53" i="6"/>
  <c r="T51" i="6"/>
  <c r="T58" i="6"/>
  <c r="T39" i="6"/>
  <c r="T63" i="6"/>
  <c r="T74" i="6"/>
  <c r="T44" i="6"/>
  <c r="T68" i="6"/>
  <c r="T42" i="6"/>
  <c r="T50" i="6"/>
  <c r="T55" i="6"/>
  <c r="T64" i="6"/>
  <c r="T60" i="6"/>
  <c r="T41" i="6"/>
  <c r="T38" i="6"/>
  <c r="T75" i="6"/>
  <c r="T52" i="6"/>
  <c r="T62" i="6"/>
  <c r="T57" i="6"/>
  <c r="T43" i="6"/>
  <c r="T65" i="6"/>
  <c r="T54" i="6"/>
  <c r="T46" i="6"/>
  <c r="T79" i="6"/>
  <c r="J114" i="6" l="1"/>
  <c r="R114" i="6"/>
  <c r="N115" i="6"/>
  <c r="S114" i="6"/>
  <c r="O115" i="6"/>
  <c r="L114" i="6"/>
  <c r="H114" i="6"/>
  <c r="P115" i="6"/>
  <c r="Q115" i="6"/>
  <c r="N114" i="6"/>
  <c r="R115" i="6"/>
  <c r="S115" i="6"/>
  <c r="I115" i="6"/>
  <c r="J115" i="6"/>
  <c r="M114" i="6"/>
  <c r="P114" i="6"/>
  <c r="L115" i="6"/>
  <c r="H115" i="6"/>
  <c r="I114" i="6"/>
  <c r="Q114" i="6"/>
  <c r="M115" i="6"/>
  <c r="O114" i="6"/>
  <c r="J88" i="6"/>
  <c r="J90" i="6"/>
  <c r="J87" i="6" s="1"/>
  <c r="J93" i="6"/>
  <c r="J98" i="6"/>
  <c r="J100" i="6"/>
  <c r="J103" i="6"/>
  <c r="J105" i="6"/>
  <c r="J107" i="6"/>
  <c r="J109" i="6"/>
  <c r="J111" i="6"/>
  <c r="J113" i="6"/>
  <c r="J117" i="6"/>
  <c r="J89" i="6"/>
  <c r="J91" i="6"/>
  <c r="J94" i="6"/>
  <c r="J99" i="6"/>
  <c r="J102" i="6"/>
  <c r="J104" i="6"/>
  <c r="J106" i="6"/>
  <c r="J108" i="6"/>
  <c r="J110" i="6"/>
  <c r="J112" i="6"/>
  <c r="J116" i="6"/>
  <c r="L104" i="6"/>
  <c r="O89" i="6"/>
  <c r="O94" i="6"/>
  <c r="O111" i="6"/>
  <c r="O103" i="6"/>
  <c r="Q89" i="6"/>
  <c r="R110" i="6"/>
  <c r="R106" i="6"/>
  <c r="P102" i="6"/>
  <c r="P90" i="6"/>
  <c r="Q98" i="6"/>
  <c r="N110" i="6"/>
  <c r="N106" i="6"/>
  <c r="N102" i="6"/>
  <c r="P86" i="6"/>
  <c r="R90" i="6"/>
  <c r="Q117" i="6"/>
  <c r="Q109" i="6"/>
  <c r="Q105" i="6"/>
  <c r="Q100" i="6"/>
  <c r="O87" i="6"/>
  <c r="O117" i="6"/>
  <c r="O109" i="6"/>
  <c r="R99" i="6"/>
  <c r="Q87" i="6"/>
  <c r="R112" i="6"/>
  <c r="P108" i="6"/>
  <c r="R104" i="6"/>
  <c r="N88" i="6"/>
  <c r="N93" i="6"/>
  <c r="N116" i="6"/>
  <c r="P112" i="6"/>
  <c r="N108" i="6"/>
  <c r="R88" i="6"/>
  <c r="R93" i="6"/>
  <c r="L116" i="6"/>
  <c r="Q111" i="6"/>
  <c r="L108" i="6"/>
  <c r="Q103" i="6"/>
  <c r="P88" i="6"/>
  <c r="Q91" i="6"/>
  <c r="O98" i="6"/>
  <c r="P116" i="6"/>
  <c r="Q113" i="6"/>
  <c r="L112" i="6"/>
  <c r="P110" i="6"/>
  <c r="O107" i="6"/>
  <c r="L106" i="6"/>
  <c r="P104" i="6"/>
  <c r="R102" i="6"/>
  <c r="O100" i="6"/>
  <c r="R86" i="6"/>
  <c r="N90" i="6"/>
  <c r="O91" i="6"/>
  <c r="P93" i="6"/>
  <c r="Q94" i="6"/>
  <c r="R116" i="6"/>
  <c r="O113" i="6"/>
  <c r="N112" i="6"/>
  <c r="L110" i="6"/>
  <c r="R108" i="6"/>
  <c r="Q107" i="6"/>
  <c r="P106" i="6"/>
  <c r="O105" i="6"/>
  <c r="N104" i="6"/>
  <c r="L102" i="6"/>
  <c r="N99" i="6"/>
  <c r="P99" i="6"/>
  <c r="Q86" i="6"/>
  <c r="N87" i="6"/>
  <c r="R87" i="6"/>
  <c r="O88" i="6"/>
  <c r="P89" i="6"/>
  <c r="Q90" i="6"/>
  <c r="N91" i="6"/>
  <c r="R91" i="6"/>
  <c r="O93" i="6"/>
  <c r="P94" i="6"/>
  <c r="R98" i="6"/>
  <c r="N98" i="6"/>
  <c r="P117" i="6"/>
  <c r="L117" i="6"/>
  <c r="O116" i="6"/>
  <c r="P113" i="6"/>
  <c r="L113" i="6"/>
  <c r="O112" i="6"/>
  <c r="R111" i="6"/>
  <c r="N111" i="6"/>
  <c r="Q110" i="6"/>
  <c r="P109" i="6"/>
  <c r="L109" i="6"/>
  <c r="O108" i="6"/>
  <c r="R107" i="6"/>
  <c r="N107" i="6"/>
  <c r="Q106" i="6"/>
  <c r="P105" i="6"/>
  <c r="L105" i="6"/>
  <c r="O104" i="6"/>
  <c r="R103" i="6"/>
  <c r="N103" i="6"/>
  <c r="Q102" i="6"/>
  <c r="P100" i="6"/>
  <c r="O99" i="6"/>
  <c r="O86" i="6"/>
  <c r="P87" i="6"/>
  <c r="Q88" i="6"/>
  <c r="N89" i="6"/>
  <c r="R89" i="6"/>
  <c r="O90" i="6"/>
  <c r="P91" i="6"/>
  <c r="Q93" i="6"/>
  <c r="N94" i="6"/>
  <c r="R94" i="6"/>
  <c r="P98" i="6"/>
  <c r="R117" i="6"/>
  <c r="N117" i="6"/>
  <c r="Q116" i="6"/>
  <c r="R113" i="6"/>
  <c r="N113" i="6"/>
  <c r="Q112" i="6"/>
  <c r="P111" i="6"/>
  <c r="L111" i="6"/>
  <c r="O110" i="6"/>
  <c r="R109" i="6"/>
  <c r="N109" i="6"/>
  <c r="Q108" i="6"/>
  <c r="P107" i="6"/>
  <c r="L107" i="6"/>
  <c r="O106" i="6"/>
  <c r="R105" i="6"/>
  <c r="N105" i="6"/>
  <c r="Q104" i="6"/>
  <c r="P103" i="6"/>
  <c r="L103" i="6"/>
  <c r="O102" i="6"/>
  <c r="R100" i="6"/>
  <c r="N100" i="6"/>
  <c r="Q99" i="6"/>
  <c r="G115" i="6" l="1"/>
  <c r="G114" i="6"/>
  <c r="I91" i="6"/>
  <c r="I104" i="6"/>
  <c r="I112" i="6"/>
  <c r="I106" i="6"/>
  <c r="I98" i="6"/>
  <c r="I107" i="6"/>
  <c r="I89" i="6"/>
  <c r="I102" i="6"/>
  <c r="I110" i="6"/>
  <c r="I93" i="6"/>
  <c r="I105" i="6"/>
  <c r="I113" i="6"/>
  <c r="I94" i="6"/>
  <c r="I87" i="6"/>
  <c r="I99" i="6"/>
  <c r="I108" i="6"/>
  <c r="I116" i="6"/>
  <c r="I90" i="6"/>
  <c r="I103" i="6"/>
  <c r="I111" i="6"/>
  <c r="I100" i="6"/>
  <c r="I109" i="6"/>
  <c r="I117" i="6"/>
  <c r="H98" i="6"/>
  <c r="H107" i="6"/>
  <c r="H102" i="6"/>
  <c r="H110" i="6"/>
  <c r="H109" i="6"/>
  <c r="H105" i="6"/>
  <c r="H113" i="6"/>
  <c r="H99" i="6"/>
  <c r="H108" i="6"/>
  <c r="H116" i="6"/>
  <c r="H103" i="6"/>
  <c r="H111" i="6"/>
  <c r="H106" i="6"/>
  <c r="H104" i="6"/>
  <c r="H112" i="6"/>
  <c r="S88" i="6"/>
  <c r="S105" i="6"/>
  <c r="S113" i="6"/>
  <c r="S90" i="6"/>
  <c r="S98" i="6"/>
  <c r="S91" i="6"/>
  <c r="S99" i="6"/>
  <c r="S116" i="6"/>
  <c r="S110" i="6"/>
  <c r="S111" i="6"/>
  <c r="S104" i="6"/>
  <c r="S89" i="6"/>
  <c r="S106" i="6"/>
  <c r="S107" i="6"/>
  <c r="S108" i="6"/>
  <c r="S86" i="6"/>
  <c r="G86" i="6" s="1"/>
  <c r="S103" i="6"/>
  <c r="S87" i="6"/>
  <c r="S112" i="6"/>
  <c r="S93" i="6"/>
  <c r="S100" i="6"/>
  <c r="S109" i="6"/>
  <c r="S117" i="6"/>
  <c r="S94" i="6"/>
  <c r="S102" i="6"/>
  <c r="G113" i="6" l="1"/>
  <c r="G107" i="6"/>
  <c r="G108" i="6"/>
  <c r="G98" i="6"/>
  <c r="G99" i="6"/>
  <c r="G117" i="6"/>
  <c r="G89" i="6"/>
  <c r="G87" i="6"/>
  <c r="G104" i="6"/>
  <c r="G100" i="6"/>
  <c r="G94" i="6"/>
  <c r="G112" i="6"/>
  <c r="G105" i="6"/>
  <c r="G106" i="6"/>
  <c r="G109" i="6"/>
  <c r="G110" i="6"/>
  <c r="G103" i="6"/>
  <c r="G102" i="6"/>
  <c r="G90" i="6"/>
  <c r="G93" i="6"/>
  <c r="G111" i="6"/>
  <c r="G116" i="6"/>
  <c r="G91" i="6"/>
  <c r="I88" i="6"/>
  <c r="G88" i="6" s="1"/>
</calcChain>
</file>

<file path=xl/sharedStrings.xml><?xml version="1.0" encoding="utf-8"?>
<sst xmlns="http://schemas.openxmlformats.org/spreadsheetml/2006/main" count="1127" uniqueCount="220">
  <si>
    <t>Détenteur de la déclaration</t>
  </si>
  <si>
    <t>UNICLIMA</t>
  </si>
  <si>
    <t>Editeur</t>
  </si>
  <si>
    <t>BUREAU VERITAS CODDE</t>
  </si>
  <si>
    <t>Numéro de déclaration</t>
  </si>
  <si>
    <t>Publication</t>
  </si>
  <si>
    <t>Validité</t>
  </si>
  <si>
    <t>PRODUIT</t>
  </si>
  <si>
    <t>Outil d'aide à l'usage des règles d'extrapolation</t>
  </si>
  <si>
    <t>Indicateur</t>
  </si>
  <si>
    <t>kg CFC11-eq</t>
  </si>
  <si>
    <t>MJ</t>
  </si>
  <si>
    <t>kg Sb-eq</t>
  </si>
  <si>
    <t>Total</t>
  </si>
  <si>
    <t>kg</t>
  </si>
  <si>
    <t>Déchets dangereux éliminés</t>
  </si>
  <si>
    <t>Déchets radioactifs éliminés</t>
  </si>
  <si>
    <t>Composants destinés à la réutilisation</t>
  </si>
  <si>
    <t>Caractéristiques techniques</t>
  </si>
  <si>
    <t>Représentativité géographique</t>
  </si>
  <si>
    <t>Principaux constituants</t>
  </si>
  <si>
    <t>Paramètres de la règle d'extrapolation</t>
  </si>
  <si>
    <t>PROFIL</t>
  </si>
  <si>
    <t>ENVIRONNEMENTAL</t>
  </si>
  <si>
    <t>Valeur par défaut</t>
  </si>
  <si>
    <t>M</t>
  </si>
  <si>
    <t>Catégorie de produit</t>
  </si>
  <si>
    <t>Unité</t>
  </si>
  <si>
    <t>Etape de fabrication</t>
  </si>
  <si>
    <t>Etape de distribution</t>
  </si>
  <si>
    <t>Etape d’installation</t>
  </si>
  <si>
    <t>Etape d’utilisation</t>
  </si>
  <si>
    <t>Etape de fin de vie</t>
  </si>
  <si>
    <t>Contribution au réchauffement climatique</t>
  </si>
  <si>
    <t>Contribution à l’appauvrissement de la couche d’ozone</t>
  </si>
  <si>
    <t>Contribution à l’acidification des sols et de l'eau</t>
  </si>
  <si>
    <t>Contribution à l’eutrophisation de l’eau</t>
  </si>
  <si>
    <t>Contribution à la formation d’ozone photochimique</t>
  </si>
  <si>
    <t>Contribution à l’appauvrissement des ressources abiotiques - éléments</t>
  </si>
  <si>
    <t>Utilisation totale d’énergie primaire durant le cycle de vie</t>
  </si>
  <si>
    <t>Volume nette d’eau douce </t>
  </si>
  <si>
    <t>Contribution à l’appauvrissement des ressources abiotiques – combustibles fossiles</t>
  </si>
  <si>
    <t>Contribution à la pollution de l’eau</t>
  </si>
  <si>
    <t>Contribution à la pollution de l’air</t>
  </si>
  <si>
    <t>Utilisation d’énergie primaire renouvelable, à l’exclusion des ressources d’énergie primaire renouvelable utilisées comme matières premières</t>
  </si>
  <si>
    <t>Utilisation de ressources d’énergie primaire renouvelable comme matières premières</t>
  </si>
  <si>
    <t>Utilisation totale de ressources d’énergie primaire renouvelable (énergie primaire et ressources d’énergie primaire utilisées comme matières premières)</t>
  </si>
  <si>
    <t>Utilisation d’énergie primaire non renouvelable, à l’exclusion des ressources d’énergie primaire non renouvelable utilisées comme matières premières</t>
  </si>
  <si>
    <t>Utilisation de ressources d’énergie primaire non renouvelable comme matières premières</t>
  </si>
  <si>
    <t>Utilisation totale de ressources d’énergie primaire non renouvelable (énergie primaire et ressources d’énergie primaire utilisées comme matières premières)</t>
  </si>
  <si>
    <t>Utilisation de matières secondaires</t>
  </si>
  <si>
    <t>Utilisation de combustibles secondaires renouvelables</t>
  </si>
  <si>
    <t>Utilisation de combustibles secondaires non renouvelables</t>
  </si>
  <si>
    <t>Déchets non dangereux éliminés</t>
  </si>
  <si>
    <t>Matières destinées au recyclage</t>
  </si>
  <si>
    <t>Matières destinées à la valorisation énergétique</t>
  </si>
  <si>
    <t>Énergie fournie à l’extérieur</t>
  </si>
  <si>
    <t xml:space="preserve">MJ </t>
  </si>
  <si>
    <t>Masse de l'emballage du produit considéré</t>
  </si>
  <si>
    <t>Memballage</t>
  </si>
  <si>
    <t>Impacts environnementaux du produit type</t>
  </si>
  <si>
    <t>Description</t>
  </si>
  <si>
    <t>Application</t>
  </si>
  <si>
    <t>Masse</t>
  </si>
  <si>
    <t>Module B1</t>
  </si>
  <si>
    <t>Module B2</t>
  </si>
  <si>
    <t>Module B3</t>
  </si>
  <si>
    <t>Module B4</t>
  </si>
  <si>
    <t>Module B5</t>
  </si>
  <si>
    <t>Module B6</t>
  </si>
  <si>
    <t>Module B7</t>
  </si>
  <si>
    <t>Produit considéré</t>
  </si>
  <si>
    <t>Puissance calorifique</t>
  </si>
  <si>
    <t>Réversibilité</t>
  </si>
  <si>
    <t>SCOP</t>
  </si>
  <si>
    <t>Type de fluide</t>
  </si>
  <si>
    <t>P</t>
  </si>
  <si>
    <t>kW</t>
  </si>
  <si>
    <t>kWh</t>
  </si>
  <si>
    <t xml:space="preserve">Consommation d'énergie totale du produit considéré </t>
  </si>
  <si>
    <t>C</t>
  </si>
  <si>
    <t>En conformité avec le PCR-ed4-FR-2021 09 06 et le PSR-0013-ed2.0-FR-2019 12 06</t>
  </si>
  <si>
    <t>Réversible</t>
  </si>
  <si>
    <t>Puissance frigorifique</t>
  </si>
  <si>
    <t>SEER</t>
  </si>
  <si>
    <t>Mt</t>
  </si>
  <si>
    <t>Masse totale du produit considéré, emballage inclus</t>
  </si>
  <si>
    <t>Masse du produit considéré</t>
  </si>
  <si>
    <t>Produit</t>
  </si>
  <si>
    <t>Produit de référence</t>
  </si>
  <si>
    <t>Masse du produit de référence</t>
  </si>
  <si>
    <t>Masse totale du produit de référence, emballage inclus</t>
  </si>
  <si>
    <t>Masse de l'emballage du produit de référence</t>
  </si>
  <si>
    <t xml:space="preserve">Consommation d'énergie totale du produit de référence </t>
  </si>
  <si>
    <t>Déclaration des paramètres environnementaux selon les indicateurs PCR ed. 3 ramenés à l'unité fonctionnelle</t>
  </si>
  <si>
    <t>Déclaration des paramètres environnementaux selon les indicateurs PCR ed. 4 ramenés à l'unité fonctionnelle</t>
  </si>
  <si>
    <t>INDICATEURS OBLIGATOIRES</t>
  </si>
  <si>
    <t>Indicateurs d'impact</t>
  </si>
  <si>
    <t>Fabrication</t>
  </si>
  <si>
    <t>Distribution</t>
  </si>
  <si>
    <t>Installation</t>
  </si>
  <si>
    <t>Utilisation</t>
  </si>
  <si>
    <t>Fin de Vie</t>
  </si>
  <si>
    <t>Total 
(hors D)</t>
  </si>
  <si>
    <t>Bénéfices et Charges</t>
  </si>
  <si>
    <t>A1-A3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</si>
  <si>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</si>
  <si>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</si>
  <si>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</si>
  <si>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</si>
  <si>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</si>
  <si>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</si>
  <si>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</si>
  <si>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</si>
  <si>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</si>
  <si>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B1-B7</t>
  </si>
  <si>
    <t>C1-C4</t>
  </si>
  <si>
    <t>D</t>
  </si>
  <si>
    <t>Réchauffement climatique</t>
  </si>
  <si>
    <t>kg CO2 eq</t>
  </si>
  <si>
    <t>Changement climatique - combustibles fossiles</t>
  </si>
  <si>
    <t>Changement climatique - biogénique</t>
  </si>
  <si>
    <t>Changement climatique - occupation des sols et transformation de l’occupation des sols</t>
  </si>
  <si>
    <t>Appauvrissement de la couche d'ozone</t>
  </si>
  <si>
    <t>kg CFC-11 eq</t>
  </si>
  <si>
    <t>Acidification</t>
  </si>
  <si>
    <t>mol H+ eq</t>
  </si>
  <si>
    <t>Eutrophisation</t>
  </si>
  <si>
    <t>kg (PO4)³¯eq</t>
  </si>
  <si>
    <t>Eutrophisation aquatique marine</t>
  </si>
  <si>
    <t>kg N eq</t>
  </si>
  <si>
    <t>Eutrophisation terrestre</t>
  </si>
  <si>
    <t>mol N eq</t>
  </si>
  <si>
    <t>Formation d'ozone photochimique</t>
  </si>
  <si>
    <t>kg COVNM eq</t>
  </si>
  <si>
    <t>Epuisement des ressources abiotiques – éléments</t>
  </si>
  <si>
    <t>kg Sb eq</t>
  </si>
  <si>
    <t>Epuisement des ressources abiotiques – combustibles fossiles</t>
  </si>
  <si>
    <t>Besoin en eau</t>
  </si>
  <si>
    <t>m3 eq</t>
  </si>
  <si>
    <t>Flux d’inventaire</t>
  </si>
  <si>
    <t xml:space="preserve">Utilisation totale de ressources d’énergie primaire renouvelable </t>
  </si>
  <si>
    <t>Utilisation totale de ressources d’énergie primaire non renouvelables</t>
  </si>
  <si>
    <t>Utilisation nette d’eau douce</t>
  </si>
  <si>
    <t>m³</t>
  </si>
  <si>
    <t>Teneur en carbone biogénique du produit</t>
  </si>
  <si>
    <t>kg de C</t>
  </si>
  <si>
    <t>Teneur en carbone biogénique de l’emballage associé</t>
  </si>
  <si>
    <t>INDICATEURS FACULTATIFS</t>
  </si>
  <si>
    <t>Utilisation totale énergie primaire durant le cycle de vie</t>
  </si>
  <si>
    <t>Emissions de particules fines</t>
  </si>
  <si>
    <t>Décès/Kg eq PM2.5</t>
  </si>
  <si>
    <t>Rayonnements ionisants, santé humaine</t>
  </si>
  <si>
    <t>kBq U235 eq</t>
  </si>
  <si>
    <t>Écotoxicité (eaux douces)</t>
  </si>
  <si>
    <t>CTUe</t>
  </si>
  <si>
    <t>Toxicité humaine, effets cancérigènes</t>
  </si>
  <si>
    <t>CTUh</t>
  </si>
  <si>
    <t>Toxicité humaine, effets non cancérigènes</t>
  </si>
  <si>
    <t>Impacts liés à l’occupation des sols/qualité du sol</t>
  </si>
  <si>
    <t>pas de dimension</t>
  </si>
  <si>
    <t>Pollution de l’eau</t>
  </si>
  <si>
    <t>Pollution de l'air</t>
  </si>
  <si>
    <t>Impacts environnementaux selon le PCR ed.3</t>
  </si>
  <si>
    <t>Impacts environnementaux selon le PCR ed.4</t>
  </si>
  <si>
    <r>
      <t>kg CO</t>
    </r>
    <r>
      <rPr>
        <vertAlign val="sub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-eq</t>
    </r>
  </si>
  <si>
    <r>
      <t>kg SO</t>
    </r>
    <r>
      <rPr>
        <vertAlign val="sub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-eq</t>
    </r>
  </si>
  <si>
    <r>
      <t>kg PO</t>
    </r>
    <r>
      <rPr>
        <vertAlign val="subscript"/>
        <sz val="10"/>
        <color theme="1"/>
        <rFont val="Calibri"/>
        <family val="2"/>
      </rPr>
      <t>4</t>
    </r>
    <r>
      <rPr>
        <vertAlign val="superscript"/>
        <sz val="10"/>
        <color theme="1"/>
        <rFont val="Calibri"/>
        <family val="2"/>
      </rPr>
      <t>3-</t>
    </r>
    <r>
      <rPr>
        <sz val="10"/>
        <color theme="1"/>
        <rFont val="Calibri"/>
        <family val="2"/>
      </rPr>
      <t xml:space="preserve"> -eq</t>
    </r>
  </si>
  <si>
    <r>
      <t>kg C</t>
    </r>
    <r>
      <rPr>
        <vertAlign val="sub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>H</t>
    </r>
    <r>
      <rPr>
        <vertAlign val="subscript"/>
        <sz val="10"/>
        <color theme="1"/>
        <rFont val="Calibri"/>
        <family val="2"/>
      </rPr>
      <t>4</t>
    </r>
    <r>
      <rPr>
        <sz val="10"/>
        <color theme="1"/>
        <rFont val="Calibri"/>
        <family val="2"/>
      </rPr>
      <t>-eq</t>
    </r>
  </si>
  <si>
    <r>
      <t>m</t>
    </r>
    <r>
      <rPr>
        <vertAlign val="superscript"/>
        <sz val="10"/>
        <color theme="1"/>
        <rFont val="Calibri"/>
        <family val="2"/>
      </rPr>
      <t>3</t>
    </r>
  </si>
  <si>
    <t>Fin de vie</t>
  </si>
  <si>
    <t>Indicateur d'impact</t>
  </si>
  <si>
    <t>Flux d'inventaire</t>
  </si>
  <si>
    <t>INDICATEURS OPTIONNELS</t>
  </si>
  <si>
    <t>Déclaration des paramètres environnementaux selon les indicateurs PCR ed. 3 ramenés à l'équipement</t>
  </si>
  <si>
    <t>Déclaration des paramètres environnementaux selon les indicateurs PCR ed. 4 ramenés à l'équipement</t>
  </si>
  <si>
    <t>UNIC-00033-V01.01-FR</t>
  </si>
  <si>
    <t>Unité de toiture réversible de production de chaud et de froid</t>
  </si>
  <si>
    <t>Unité de toiture</t>
  </si>
  <si>
    <t>Collectif, tertiaire</t>
  </si>
  <si>
    <t>99,80 kW</t>
  </si>
  <si>
    <t>106,57 kW</t>
  </si>
  <si>
    <t>1546,73 kg incluant 3,71 kg d’emballage</t>
  </si>
  <si>
    <t>R32, R410A</t>
  </si>
  <si>
    <t>• Structure en acier
• Echangeur de chaleur
• Compresseur
• Vannes
• Ventilateur
• Composants électroniques (câbles, cartes électroniques)
• Boitier électrique
• Emballage (bois, carton, plastique)</t>
  </si>
  <si>
    <t>Fabrication en Europe ; Distribution, Installation, Utilisation et Fin de vie en France.</t>
  </si>
  <si>
    <t>NA</t>
  </si>
  <si>
    <t>Pdesignh</t>
  </si>
  <si>
    <t>Pdesignc</t>
  </si>
  <si>
    <t>Puissance en chaud</t>
  </si>
  <si>
    <t>Puissance en froid</t>
  </si>
  <si>
    <t>Prev</t>
  </si>
  <si>
    <t>Tcalorifique</t>
  </si>
  <si>
    <t>Pdeisgnc</t>
  </si>
  <si>
    <t>Tfrigorifique</t>
  </si>
  <si>
    <t xml:space="preserve">Nombre d’heures équivalent de fonctionnement annuel de l’appareil dans sa
production de chaud </t>
  </si>
  <si>
    <t>Nombre d’heures équivalent de fonctionnement annuel de l’appareil dans sa
production de froid</t>
  </si>
  <si>
    <t>h</t>
  </si>
  <si>
    <t>Unité de toiture réversible</t>
  </si>
  <si>
    <t>Charge nominale de l’appareil en modes chaud et froid</t>
  </si>
  <si>
    <t>Coefficient de performance saisonnier</t>
  </si>
  <si>
    <t xml:space="preserve">Efficacité frigorifique saisonnière </t>
  </si>
  <si>
    <t>Valeur du produit type : 4,33</t>
  </si>
  <si>
    <t>Valeur du produit type : 99,8 kW</t>
  </si>
  <si>
    <t>Valeur du produit type : 3,49</t>
  </si>
  <si>
    <t>Valeur du produit type : 106,57 kW</t>
  </si>
  <si>
    <t>Valeur du produit type : 101,83 kW</t>
  </si>
  <si>
    <t>Valeur du produit type : 1543,02 kg</t>
  </si>
  <si>
    <t>Valeur du produit type : 3,71 kg</t>
  </si>
  <si>
    <t>Valeur du produit type : 1546,73 kg</t>
  </si>
  <si>
    <t>Valeur du produit type : 1206673,81 kWh</t>
  </si>
  <si>
    <t>DVR</t>
  </si>
  <si>
    <t>ans</t>
  </si>
  <si>
    <t>Durée de vie de référence</t>
  </si>
  <si>
    <t>Cadre de validité du PEP</t>
  </si>
  <si>
    <r>
      <t>kg CO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-eq</t>
    </r>
  </si>
  <si>
    <r>
      <t>kg SO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-eq</t>
    </r>
  </si>
  <si>
    <r>
      <t>kg PO</t>
    </r>
    <r>
      <rPr>
        <vertAlign val="subscript"/>
        <sz val="10"/>
        <color theme="1"/>
        <rFont val="Calibri"/>
        <family val="2"/>
        <scheme val="minor"/>
      </rPr>
      <t>4</t>
    </r>
    <r>
      <rPr>
        <vertAlign val="superscript"/>
        <sz val="10"/>
        <color theme="1"/>
        <rFont val="Calibri"/>
        <family val="2"/>
        <scheme val="minor"/>
      </rPr>
      <t>3-</t>
    </r>
    <r>
      <rPr>
        <sz val="10"/>
        <color theme="1"/>
        <rFont val="Calibri"/>
        <family val="2"/>
        <scheme val="minor"/>
      </rPr>
      <t xml:space="preserve"> -eq</t>
    </r>
  </si>
  <si>
    <r>
      <t>kg 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-eq</t>
    </r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</si>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</sst>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4">
    <font>
      <sz val="11"/>
      <color theme="1"/>
      <name val="Calibri"/>
      <family val="2"/>
      <scheme val="minor"/>
    </font>
    <font>
      <sz val="12"/>
      <name val="宋体"/>
      <charset val="134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9"/>
      <color rgb="FF595959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39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9"/>
      <color rgb="FF594B33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0"/>
      <color rgb="FFFFFFFF"/>
      <name val="Calibri"/>
      <family val="2"/>
    </font>
    <font>
      <sz val="10"/>
      <color rgb="FF594B33"/>
      <name val="Calibri"/>
      <family val="2"/>
    </font>
    <font>
      <i/>
      <sz val="1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4"/>
      <color rgb="FFC00000"/>
      <name val="Calibri"/>
      <family val="2"/>
      <scheme val="minor"/>
    </font>
    <font>
      <vertAlign val="subscript"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b/>
      <sz val="10"/>
      <color theme="1"/>
      <name val="Calibri"/>
      <family val="2"/>
    </font>
    <font>
      <sz val="36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B0002D"/>
        <bgColor indexed="64"/>
      </patternFill>
    </fill>
    <fill>
      <patternFill patternType="solid">
        <fgColor rgb="FFD5CAB6"/>
        <bgColor indexed="64"/>
      </patternFill>
    </fill>
    <fill>
      <patternFill patternType="solid">
        <fgColor rgb="FFEAE4D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75050"/>
        <bgColor indexed="64"/>
      </patternFill>
    </fill>
    <fill>
      <patternFill patternType="solid">
        <fgColor rgb="FF1979CA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BA937"/>
        <bgColor indexed="64"/>
      </patternFill>
    </fill>
    <fill>
      <patternFill patternType="solid">
        <fgColor rgb="FFDE8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BECB5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C5C5"/>
        <bgColor indexed="64"/>
      </patternFill>
    </fill>
    <fill>
      <patternFill patternType="solid">
        <fgColor rgb="FFC4E0F8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EBEFCD"/>
        <bgColor indexed="64"/>
      </patternFill>
    </fill>
    <fill>
      <patternFill patternType="solid">
        <fgColor rgb="FFD5DE96"/>
        <bgColor indexed="64"/>
      </patternFill>
    </fill>
    <fill>
      <patternFill patternType="solid">
        <fgColor rgb="FFF8E4D4"/>
        <bgColor indexed="64"/>
      </patternFill>
    </fill>
    <fill>
      <patternFill patternType="solid">
        <fgColor rgb="FFDCD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8D373"/>
        <bgColor indexed="64"/>
      </patternFill>
    </fill>
    <fill>
      <patternFill patternType="solid">
        <fgColor rgb="FFE9E5EF"/>
        <bgColor indexed="64"/>
      </patternFill>
    </fill>
    <fill>
      <patternFill patternType="solid">
        <fgColor rgb="FFDAEEF3"/>
        <bgColor indexed="64"/>
      </patternFill>
    </fill>
  </fills>
  <borders count="65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medium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thick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0" fillId="0" borderId="0" xfId="0" applyProtection="1"/>
    <xf numFmtId="0" fontId="14" fillId="0" borderId="0" xfId="0" applyFont="1" applyProtection="1"/>
    <xf numFmtId="0" fontId="6" fillId="0" borderId="0" xfId="0" applyFont="1" applyProtection="1"/>
    <xf numFmtId="0" fontId="15" fillId="0" borderId="0" xfId="0" applyFont="1" applyProtection="1"/>
    <xf numFmtId="0" fontId="0" fillId="0" borderId="0" xfId="0" applyFont="1" applyProtection="1"/>
    <xf numFmtId="0" fontId="18" fillId="0" borderId="0" xfId="0" applyFont="1" applyAlignment="1" applyProtection="1">
      <alignment horizontal="left" vertical="center"/>
    </xf>
    <xf numFmtId="0" fontId="0" fillId="0" borderId="0" xfId="0" applyFill="1" applyProtection="1"/>
    <xf numFmtId="0" fontId="8" fillId="0" borderId="0" xfId="0" applyFont="1" applyFill="1"/>
    <xf numFmtId="0" fontId="11" fillId="3" borderId="12" xfId="0" applyFont="1" applyFill="1" applyBorder="1" applyAlignment="1">
      <alignment horizontal="justify" vertical="center" wrapText="1"/>
    </xf>
    <xf numFmtId="0" fontId="12" fillId="4" borderId="12" xfId="0" applyFont="1" applyFill="1" applyBorder="1" applyAlignment="1">
      <alignment horizontal="justify" vertical="center" wrapText="1"/>
    </xf>
    <xf numFmtId="0" fontId="12" fillId="5" borderId="12" xfId="0" applyFont="1" applyFill="1" applyBorder="1" applyAlignment="1">
      <alignment horizontal="justify" vertical="center" wrapText="1"/>
    </xf>
    <xf numFmtId="0" fontId="12" fillId="5" borderId="13" xfId="0" applyFont="1" applyFill="1" applyBorder="1" applyAlignment="1">
      <alignment horizontal="justify" vertical="center" wrapText="1"/>
    </xf>
    <xf numFmtId="0" fontId="12" fillId="5" borderId="14" xfId="0" applyFont="1" applyFill="1" applyBorder="1" applyAlignment="1">
      <alignment horizontal="justify" vertical="center" wrapText="1"/>
    </xf>
    <xf numFmtId="17" fontId="13" fillId="0" borderId="0" xfId="0" applyNumberFormat="1" applyFont="1" applyFill="1" applyAlignment="1">
      <alignment horizontal="left" vertical="center" wrapText="1"/>
    </xf>
    <xf numFmtId="17" fontId="13" fillId="0" borderId="0" xfId="0" applyNumberFormat="1" applyFont="1" applyFill="1" applyAlignment="1">
      <alignment horizontal="right" vertical="center" wrapText="1"/>
    </xf>
    <xf numFmtId="0" fontId="11" fillId="3" borderId="15" xfId="0" applyFont="1" applyFill="1" applyBorder="1" applyAlignment="1">
      <alignment horizontal="justify" vertical="center" wrapText="1"/>
    </xf>
    <xf numFmtId="0" fontId="21" fillId="7" borderId="21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11" borderId="21" xfId="0" applyFont="1" applyFill="1" applyBorder="1" applyAlignment="1">
      <alignment horizontal="center" vertical="center" wrapText="1"/>
    </xf>
    <xf numFmtId="0" fontId="21" fillId="13" borderId="24" xfId="0" applyFont="1" applyFill="1" applyBorder="1" applyAlignment="1">
      <alignment horizontal="center" vertical="center" wrapText="1"/>
    </xf>
    <xf numFmtId="0" fontId="21" fillId="7" borderId="27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1" fillId="9" borderId="27" xfId="0" applyFont="1" applyFill="1" applyBorder="1" applyAlignment="1">
      <alignment horizontal="center" vertical="center" wrapText="1"/>
    </xf>
    <xf numFmtId="0" fontId="21" fillId="14" borderId="25" xfId="0" applyFont="1" applyFill="1" applyBorder="1" applyAlignment="1">
      <alignment horizontal="center" vertical="center" wrapText="1"/>
    </xf>
    <xf numFmtId="0" fontId="21" fillId="14" borderId="28" xfId="0" applyFont="1" applyFill="1" applyBorder="1" applyAlignment="1">
      <alignment horizontal="center" vertical="center" wrapText="1"/>
    </xf>
    <xf numFmtId="0" fontId="21" fillId="10" borderId="29" xfId="0" applyFont="1" applyFill="1" applyBorder="1" applyAlignment="1">
      <alignment horizontal="center" vertical="center" wrapText="1"/>
    </xf>
    <xf numFmtId="0" fontId="21" fillId="11" borderId="27" xfId="0" applyFont="1" applyFill="1" applyBorder="1" applyAlignment="1">
      <alignment horizontal="center" vertical="center" wrapText="1"/>
    </xf>
    <xf numFmtId="0" fontId="21" fillId="13" borderId="30" xfId="0" applyFont="1" applyFill="1" applyBorder="1" applyAlignment="1">
      <alignment horizontal="center" vertical="center" wrapText="1"/>
    </xf>
    <xf numFmtId="0" fontId="19" fillId="15" borderId="32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15" borderId="15" xfId="0" applyFont="1" applyFill="1" applyBorder="1" applyAlignment="1">
      <alignment horizontal="center" vertical="center" wrapText="1"/>
    </xf>
    <xf numFmtId="0" fontId="19" fillId="15" borderId="36" xfId="0" applyFont="1" applyFill="1" applyBorder="1" applyAlignment="1">
      <alignment horizontal="center" vertical="center" wrapText="1"/>
    </xf>
    <xf numFmtId="0" fontId="20" fillId="6" borderId="37" xfId="0" applyFont="1" applyFill="1" applyBorder="1" applyAlignment="1">
      <alignment vertical="center" wrapText="1"/>
    </xf>
    <xf numFmtId="0" fontId="19" fillId="15" borderId="26" xfId="0" applyFont="1" applyFill="1" applyBorder="1" applyAlignment="1">
      <alignment horizontal="center" vertical="center" wrapText="1"/>
    </xf>
    <xf numFmtId="0" fontId="21" fillId="8" borderId="39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/>
    </xf>
    <xf numFmtId="0" fontId="11" fillId="10" borderId="38" xfId="0" applyFont="1" applyFill="1" applyBorder="1" applyAlignment="1" applyProtection="1">
      <alignment horizontal="left" vertical="center" wrapText="1"/>
    </xf>
    <xf numFmtId="0" fontId="11" fillId="10" borderId="38" xfId="0" applyFont="1" applyFill="1" applyBorder="1" applyAlignment="1" applyProtection="1">
      <alignment horizontal="center" vertical="center" wrapText="1"/>
    </xf>
    <xf numFmtId="0" fontId="13" fillId="25" borderId="38" xfId="0" applyFont="1" applyFill="1" applyBorder="1" applyAlignment="1" applyProtection="1">
      <alignment horizontal="left" vertical="center" wrapText="1"/>
    </xf>
    <xf numFmtId="11" fontId="25" fillId="0" borderId="38" xfId="0" applyNumberFormat="1" applyFont="1" applyFill="1" applyBorder="1" applyAlignment="1" applyProtection="1">
      <alignment horizontal="center" vertical="center" wrapText="1"/>
    </xf>
    <xf numFmtId="11" fontId="13" fillId="0" borderId="38" xfId="0" applyNumberFormat="1" applyFont="1" applyFill="1" applyBorder="1" applyAlignment="1" applyProtection="1">
      <alignment horizontal="center" vertical="center" wrapText="1"/>
    </xf>
    <xf numFmtId="0" fontId="13" fillId="26" borderId="38" xfId="0" applyFont="1" applyFill="1" applyBorder="1" applyAlignment="1" applyProtection="1">
      <alignment horizontal="left" vertical="center" wrapText="1"/>
    </xf>
    <xf numFmtId="0" fontId="13" fillId="10" borderId="38" xfId="0" applyFont="1" applyFill="1" applyBorder="1" applyAlignment="1" applyProtection="1">
      <alignment horizontal="left" vertical="center" wrapText="1"/>
    </xf>
    <xf numFmtId="11" fontId="13" fillId="10" borderId="38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3" fillId="25" borderId="38" xfId="0" applyFont="1" applyFill="1" applyBorder="1" applyAlignment="1" applyProtection="1">
      <alignment horizontal="left" vertical="center" wrapText="1"/>
      <protection locked="0"/>
    </xf>
    <xf numFmtId="11" fontId="25" fillId="0" borderId="38" xfId="0" applyNumberFormat="1" applyFont="1" applyFill="1" applyBorder="1" applyAlignment="1" applyProtection="1">
      <alignment horizontal="center" vertical="center" wrapText="1"/>
      <protection locked="0"/>
    </xf>
    <xf numFmtId="11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13" fillId="26" borderId="38" xfId="0" applyFont="1" applyFill="1" applyBorder="1" applyAlignment="1" applyProtection="1">
      <alignment horizontal="left" vertical="center" wrapText="1"/>
      <protection locked="0"/>
    </xf>
    <xf numFmtId="0" fontId="21" fillId="7" borderId="21" xfId="0" applyFont="1" applyFill="1" applyBorder="1" applyAlignment="1" applyProtection="1">
      <alignment horizontal="center" vertical="center" wrapText="1"/>
      <protection locked="0"/>
    </xf>
    <xf numFmtId="0" fontId="21" fillId="8" borderId="21" xfId="0" applyFont="1" applyFill="1" applyBorder="1" applyAlignment="1" applyProtection="1">
      <alignment horizontal="center" vertical="center" wrapText="1"/>
      <protection locked="0"/>
    </xf>
    <xf numFmtId="0" fontId="21" fillId="9" borderId="21" xfId="0" applyFont="1" applyFill="1" applyBorder="1" applyAlignment="1" applyProtection="1">
      <alignment horizontal="center" vertical="center" wrapText="1"/>
      <protection locked="0"/>
    </xf>
    <xf numFmtId="0" fontId="21" fillId="11" borderId="21" xfId="0" applyFont="1" applyFill="1" applyBorder="1" applyAlignment="1" applyProtection="1">
      <alignment horizontal="center" vertical="center" wrapText="1"/>
      <protection locked="0"/>
    </xf>
    <xf numFmtId="0" fontId="21" fillId="13" borderId="24" xfId="0" applyFont="1" applyFill="1" applyBorder="1" applyAlignment="1" applyProtection="1">
      <alignment horizontal="center" vertical="center" wrapText="1"/>
      <protection locked="0"/>
    </xf>
    <xf numFmtId="0" fontId="21" fillId="7" borderId="27" xfId="0" applyFont="1" applyFill="1" applyBorder="1" applyAlignment="1" applyProtection="1">
      <alignment horizontal="center" vertical="center" wrapText="1"/>
      <protection locked="0"/>
    </xf>
    <xf numFmtId="0" fontId="21" fillId="8" borderId="27" xfId="0" applyFont="1" applyFill="1" applyBorder="1" applyAlignment="1" applyProtection="1">
      <alignment horizontal="center" vertical="center" wrapText="1"/>
      <protection locked="0"/>
    </xf>
    <xf numFmtId="0" fontId="21" fillId="9" borderId="27" xfId="0" applyFont="1" applyFill="1" applyBorder="1" applyAlignment="1" applyProtection="1">
      <alignment horizontal="center" vertical="center" wrapText="1"/>
      <protection locked="0"/>
    </xf>
    <xf numFmtId="0" fontId="21" fillId="14" borderId="25" xfId="0" applyFont="1" applyFill="1" applyBorder="1" applyAlignment="1" applyProtection="1">
      <alignment horizontal="center" vertical="center" wrapText="1"/>
      <protection locked="0"/>
    </xf>
    <xf numFmtId="0" fontId="21" fillId="14" borderId="28" xfId="0" applyFont="1" applyFill="1" applyBorder="1" applyAlignment="1" applyProtection="1">
      <alignment horizontal="center" vertical="center" wrapText="1"/>
      <protection locked="0"/>
    </xf>
    <xf numFmtId="0" fontId="21" fillId="10" borderId="29" xfId="0" applyFont="1" applyFill="1" applyBorder="1" applyAlignment="1" applyProtection="1">
      <alignment horizontal="center" vertical="center" wrapText="1"/>
      <protection locked="0"/>
    </xf>
    <xf numFmtId="0" fontId="21" fillId="11" borderId="27" xfId="0" applyFont="1" applyFill="1" applyBorder="1" applyAlignment="1" applyProtection="1">
      <alignment horizontal="center" vertical="center" wrapText="1"/>
      <protection locked="0"/>
    </xf>
    <xf numFmtId="0" fontId="21" fillId="13" borderId="30" xfId="0" applyFont="1" applyFill="1" applyBorder="1" applyAlignment="1" applyProtection="1">
      <alignment horizontal="center" vertical="center" wrapText="1"/>
      <protection locked="0"/>
    </xf>
    <xf numFmtId="0" fontId="19" fillId="15" borderId="32" xfId="0" applyFont="1" applyFill="1" applyBorder="1" applyAlignment="1" applyProtection="1">
      <alignment horizontal="center" vertical="center" wrapText="1"/>
      <protection locked="0"/>
    </xf>
    <xf numFmtId="11" fontId="19" fillId="16" borderId="33" xfId="0" applyNumberFormat="1" applyFont="1" applyFill="1" applyBorder="1" applyAlignment="1" applyProtection="1">
      <alignment horizontal="center" vertical="center" wrapText="1"/>
      <protection locked="0"/>
    </xf>
    <xf numFmtId="11" fontId="19" fillId="17" borderId="33" xfId="0" applyNumberFormat="1" applyFont="1" applyFill="1" applyBorder="1" applyAlignment="1" applyProtection="1">
      <alignment horizontal="center" vertical="center" wrapText="1"/>
      <protection locked="0"/>
    </xf>
    <xf numFmtId="11" fontId="19" fillId="18" borderId="33" xfId="0" applyNumberFormat="1" applyFont="1" applyFill="1" applyBorder="1" applyAlignment="1" applyProtection="1">
      <alignment horizontal="center" vertical="center" wrapText="1"/>
      <protection locked="0"/>
    </xf>
    <xf numFmtId="11" fontId="19" fillId="19" borderId="31" xfId="0" applyNumberFormat="1" applyFont="1" applyFill="1" applyBorder="1" applyAlignment="1" applyProtection="1">
      <alignment horizontal="center" vertical="center" wrapText="1"/>
      <protection locked="0"/>
    </xf>
    <xf numFmtId="11" fontId="19" fillId="19" borderId="14" xfId="0" applyNumberFormat="1" applyFont="1" applyFill="1" applyBorder="1" applyAlignment="1" applyProtection="1">
      <alignment horizontal="center" vertical="center" wrapText="1"/>
      <protection locked="0"/>
    </xf>
    <xf numFmtId="11" fontId="19" fillId="20" borderId="34" xfId="0" applyNumberFormat="1" applyFont="1" applyFill="1" applyBorder="1" applyAlignment="1" applyProtection="1">
      <alignment horizontal="center" vertical="center" wrapText="1"/>
      <protection locked="0"/>
    </xf>
    <xf numFmtId="11" fontId="19" fillId="21" borderId="33" xfId="0" applyNumberFormat="1" applyFont="1" applyFill="1" applyBorder="1" applyAlignment="1" applyProtection="1">
      <alignment horizontal="center" vertical="center" wrapText="1"/>
      <protection locked="0"/>
    </xf>
    <xf numFmtId="11" fontId="19" fillId="22" borderId="33" xfId="0" applyNumberFormat="1" applyFont="1" applyFill="1" applyBorder="1" applyAlignment="1" applyProtection="1">
      <alignment horizontal="center" vertical="center" wrapText="1"/>
      <protection locked="0"/>
    </xf>
    <xf numFmtId="11" fontId="19" fillId="23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5" xfId="0" applyFont="1" applyFill="1" applyBorder="1" applyAlignment="1" applyProtection="1">
      <alignment horizontal="center" vertical="center" wrapText="1"/>
      <protection locked="0"/>
    </xf>
    <xf numFmtId="0" fontId="19" fillId="15" borderId="15" xfId="0" applyFont="1" applyFill="1" applyBorder="1" applyAlignment="1" applyProtection="1">
      <alignment horizontal="center" vertical="center" wrapText="1"/>
      <protection locked="0"/>
    </xf>
    <xf numFmtId="0" fontId="19" fillId="15" borderId="36" xfId="0" applyFont="1" applyFill="1" applyBorder="1" applyAlignment="1" applyProtection="1">
      <alignment horizontal="center" vertical="center" wrapText="1"/>
      <protection locked="0"/>
    </xf>
    <xf numFmtId="0" fontId="20" fillId="6" borderId="37" xfId="0" applyFont="1" applyFill="1" applyBorder="1" applyAlignment="1" applyProtection="1">
      <alignment vertical="center" wrapText="1"/>
      <protection locked="0"/>
    </xf>
    <xf numFmtId="0" fontId="19" fillId="15" borderId="20" xfId="0" applyFont="1" applyFill="1" applyBorder="1" applyAlignment="1" applyProtection="1">
      <alignment horizontal="center" vertical="center" wrapText="1"/>
      <protection locked="0"/>
    </xf>
    <xf numFmtId="11" fontId="19" fillId="16" borderId="21" xfId="0" applyNumberFormat="1" applyFont="1" applyFill="1" applyBorder="1" applyAlignment="1" applyProtection="1">
      <alignment horizontal="center" vertical="center" wrapText="1"/>
      <protection locked="0"/>
    </xf>
    <xf numFmtId="11" fontId="19" fillId="17" borderId="21" xfId="0" applyNumberFormat="1" applyFont="1" applyFill="1" applyBorder="1" applyAlignment="1" applyProtection="1">
      <alignment horizontal="center" vertical="center" wrapText="1"/>
      <protection locked="0"/>
    </xf>
    <xf numFmtId="11" fontId="19" fillId="18" borderId="21" xfId="0" applyNumberFormat="1" applyFont="1" applyFill="1" applyBorder="1" applyAlignment="1" applyProtection="1">
      <alignment horizontal="center" vertical="center" wrapText="1"/>
      <protection locked="0"/>
    </xf>
    <xf numFmtId="11" fontId="19" fillId="19" borderId="19" xfId="0" applyNumberFormat="1" applyFont="1" applyFill="1" applyBorder="1" applyAlignment="1" applyProtection="1">
      <alignment horizontal="center" vertical="center" wrapText="1"/>
      <protection locked="0"/>
    </xf>
    <xf numFmtId="11" fontId="19" fillId="19" borderId="22" xfId="0" applyNumberFormat="1" applyFont="1" applyFill="1" applyBorder="1" applyAlignment="1" applyProtection="1">
      <alignment horizontal="center" vertical="center" wrapText="1"/>
      <protection locked="0"/>
    </xf>
    <xf numFmtId="11" fontId="19" fillId="21" borderId="21" xfId="0" applyNumberFormat="1" applyFont="1" applyFill="1" applyBorder="1" applyAlignment="1" applyProtection="1">
      <alignment horizontal="center" vertical="center" wrapText="1"/>
      <protection locked="0"/>
    </xf>
    <xf numFmtId="11" fontId="19" fillId="22" borderId="21" xfId="0" applyNumberFormat="1" applyFont="1" applyFill="1" applyBorder="1" applyAlignment="1" applyProtection="1">
      <alignment horizontal="center" vertical="center" wrapText="1"/>
      <protection locked="0"/>
    </xf>
    <xf numFmtId="11" fontId="19" fillId="23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15" borderId="26" xfId="0" applyFont="1" applyFill="1" applyBorder="1" applyAlignment="1" applyProtection="1">
      <alignment horizontal="center" vertical="center" wrapText="1"/>
      <protection locked="0"/>
    </xf>
    <xf numFmtId="11" fontId="19" fillId="16" borderId="41" xfId="0" applyNumberFormat="1" applyFont="1" applyFill="1" applyBorder="1" applyAlignment="1" applyProtection="1">
      <alignment horizontal="center" vertical="center" wrapText="1"/>
      <protection locked="0"/>
    </xf>
    <xf numFmtId="11" fontId="19" fillId="17" borderId="41" xfId="0" applyNumberFormat="1" applyFont="1" applyFill="1" applyBorder="1" applyAlignment="1" applyProtection="1">
      <alignment horizontal="center" vertical="center" wrapText="1"/>
      <protection locked="0"/>
    </xf>
    <xf numFmtId="11" fontId="19" fillId="18" borderId="41" xfId="0" applyNumberFormat="1" applyFont="1" applyFill="1" applyBorder="1" applyAlignment="1" applyProtection="1">
      <alignment horizontal="center" vertical="center" wrapText="1"/>
      <protection locked="0"/>
    </xf>
    <xf numFmtId="11" fontId="19" fillId="19" borderId="42" xfId="0" applyNumberFormat="1" applyFont="1" applyFill="1" applyBorder="1" applyAlignment="1" applyProtection="1">
      <alignment horizontal="center" vertical="center" wrapText="1"/>
      <protection locked="0"/>
    </xf>
    <xf numFmtId="11" fontId="19" fillId="19" borderId="43" xfId="0" applyNumberFormat="1" applyFont="1" applyFill="1" applyBorder="1" applyAlignment="1" applyProtection="1">
      <alignment horizontal="center" vertical="center" wrapText="1"/>
      <protection locked="0"/>
    </xf>
    <xf numFmtId="11" fontId="19" fillId="21" borderId="41" xfId="0" applyNumberFormat="1" applyFont="1" applyFill="1" applyBorder="1" applyAlignment="1" applyProtection="1">
      <alignment horizontal="center" vertical="center" wrapText="1"/>
      <protection locked="0"/>
    </xf>
    <xf numFmtId="11" fontId="19" fillId="22" borderId="41" xfId="0" applyNumberFormat="1" applyFont="1" applyFill="1" applyBorder="1" applyAlignment="1" applyProtection="1">
      <alignment horizontal="center" vertical="center" wrapText="1"/>
      <protection locked="0"/>
    </xf>
    <xf numFmtId="11" fontId="19" fillId="23" borderId="45" xfId="0" applyNumberFormat="1" applyFont="1" applyFill="1" applyBorder="1" applyAlignment="1" applyProtection="1">
      <alignment horizontal="center" vertical="center" wrapText="1"/>
      <protection locked="0"/>
    </xf>
    <xf numFmtId="0" fontId="21" fillId="8" borderId="39" xfId="0" applyFont="1" applyFill="1" applyBorder="1" applyAlignment="1" applyProtection="1">
      <alignment horizontal="center" vertical="center" wrapText="1"/>
      <protection locked="0"/>
    </xf>
    <xf numFmtId="0" fontId="21" fillId="8" borderId="40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10" borderId="38" xfId="0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 applyProtection="1"/>
    <xf numFmtId="2" fontId="6" fillId="2" borderId="0" xfId="0" applyNumberFormat="1" applyFont="1" applyFill="1" applyProtection="1">
      <protection locked="0"/>
    </xf>
    <xf numFmtId="0" fontId="6" fillId="6" borderId="0" xfId="0" applyFont="1" applyFill="1" applyProtection="1"/>
    <xf numFmtId="0" fontId="6" fillId="2" borderId="0" xfId="0" applyFont="1" applyFill="1" applyProtection="1"/>
    <xf numFmtId="0" fontId="0" fillId="2" borderId="0" xfId="0" applyFill="1" applyProtection="1"/>
    <xf numFmtId="2" fontId="6" fillId="6" borderId="0" xfId="0" applyNumberFormat="1" applyFont="1" applyFill="1" applyProtection="1"/>
    <xf numFmtId="0" fontId="26" fillId="0" borderId="0" xfId="0" applyFont="1" applyAlignment="1" applyProtection="1">
      <alignment horizontal="left" vertical="center"/>
    </xf>
    <xf numFmtId="0" fontId="11" fillId="3" borderId="5" xfId="0" applyFont="1" applyFill="1" applyBorder="1" applyAlignment="1" applyProtection="1">
      <alignment horizontal="center" vertical="center" wrapText="1"/>
    </xf>
    <xf numFmtId="2" fontId="17" fillId="4" borderId="1" xfId="0" applyNumberFormat="1" applyFont="1" applyFill="1" applyBorder="1" applyAlignment="1" applyProtection="1">
      <alignment horizontal="center" vertical="center" wrapText="1"/>
    </xf>
    <xf numFmtId="2" fontId="17" fillId="5" borderId="1" xfId="0" applyNumberFormat="1" applyFont="1" applyFill="1" applyBorder="1" applyAlignment="1" applyProtection="1">
      <alignment horizontal="center" vertical="center" wrapText="1"/>
    </xf>
    <xf numFmtId="2" fontId="17" fillId="5" borderId="1" xfId="0" applyNumberFormat="1" applyFont="1" applyFill="1" applyBorder="1" applyAlignment="1" applyProtection="1">
      <alignment horizontal="center" vertical="center"/>
    </xf>
    <xf numFmtId="0" fontId="25" fillId="10" borderId="38" xfId="0" applyFont="1" applyFill="1" applyBorder="1" applyAlignment="1" applyProtection="1">
      <alignment horizontal="left" vertical="center" wrapText="1"/>
    </xf>
    <xf numFmtId="0" fontId="21" fillId="7" borderId="21" xfId="0" applyFont="1" applyFill="1" applyBorder="1" applyAlignment="1" applyProtection="1">
      <alignment horizontal="center" vertical="center" wrapText="1"/>
    </xf>
    <xf numFmtId="0" fontId="21" fillId="8" borderId="21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11" borderId="21" xfId="0" applyFont="1" applyFill="1" applyBorder="1" applyAlignment="1" applyProtection="1">
      <alignment horizontal="center" vertical="center" wrapText="1"/>
    </xf>
    <xf numFmtId="0" fontId="21" fillId="13" borderId="24" xfId="0" applyFont="1" applyFill="1" applyBorder="1" applyAlignment="1" applyProtection="1">
      <alignment horizontal="center" vertical="center" wrapText="1"/>
    </xf>
    <xf numFmtId="0" fontId="21" fillId="7" borderId="27" xfId="0" applyFont="1" applyFill="1" applyBorder="1" applyAlignment="1" applyProtection="1">
      <alignment horizontal="center" vertical="center" wrapText="1"/>
    </xf>
    <xf numFmtId="0" fontId="21" fillId="8" borderId="27" xfId="0" applyFont="1" applyFill="1" applyBorder="1" applyAlignment="1" applyProtection="1">
      <alignment horizontal="center" vertical="center" wrapText="1"/>
    </xf>
    <xf numFmtId="0" fontId="21" fillId="9" borderId="27" xfId="0" applyFont="1" applyFill="1" applyBorder="1" applyAlignment="1" applyProtection="1">
      <alignment horizontal="center" vertical="center" wrapText="1"/>
    </xf>
    <xf numFmtId="0" fontId="21" fillId="14" borderId="25" xfId="0" applyFont="1" applyFill="1" applyBorder="1" applyAlignment="1" applyProtection="1">
      <alignment horizontal="center" vertical="center" wrapText="1"/>
    </xf>
    <xf numFmtId="0" fontId="21" fillId="14" borderId="28" xfId="0" applyFont="1" applyFill="1" applyBorder="1" applyAlignment="1" applyProtection="1">
      <alignment horizontal="center" vertical="center" wrapText="1"/>
    </xf>
    <xf numFmtId="0" fontId="21" fillId="10" borderId="29" xfId="0" applyFont="1" applyFill="1" applyBorder="1" applyAlignment="1" applyProtection="1">
      <alignment horizontal="center" vertical="center" wrapText="1"/>
    </xf>
    <xf numFmtId="0" fontId="21" fillId="11" borderId="27" xfId="0" applyFont="1" applyFill="1" applyBorder="1" applyAlignment="1" applyProtection="1">
      <alignment horizontal="center" vertical="center" wrapText="1"/>
    </xf>
    <xf numFmtId="0" fontId="21" fillId="13" borderId="30" xfId="0" applyFont="1" applyFill="1" applyBorder="1" applyAlignment="1" applyProtection="1">
      <alignment horizontal="center" vertical="center" wrapText="1"/>
    </xf>
    <xf numFmtId="0" fontId="19" fillId="15" borderId="32" xfId="0" applyFont="1" applyFill="1" applyBorder="1" applyAlignment="1" applyProtection="1">
      <alignment horizontal="center" vertical="center" wrapText="1"/>
    </xf>
    <xf numFmtId="11" fontId="19" fillId="16" borderId="33" xfId="0" applyNumberFormat="1" applyFont="1" applyFill="1" applyBorder="1" applyAlignment="1" applyProtection="1">
      <alignment horizontal="center" vertical="center" wrapText="1"/>
    </xf>
    <xf numFmtId="11" fontId="19" fillId="17" borderId="33" xfId="0" applyNumberFormat="1" applyFont="1" applyFill="1" applyBorder="1" applyAlignment="1" applyProtection="1">
      <alignment horizontal="center" vertical="center" wrapText="1"/>
    </xf>
    <xf numFmtId="11" fontId="19" fillId="18" borderId="33" xfId="0" applyNumberFormat="1" applyFont="1" applyFill="1" applyBorder="1" applyAlignment="1" applyProtection="1">
      <alignment horizontal="center" vertical="center" wrapText="1"/>
    </xf>
    <xf numFmtId="11" fontId="19" fillId="19" borderId="31" xfId="0" applyNumberFormat="1" applyFont="1" applyFill="1" applyBorder="1" applyAlignment="1" applyProtection="1">
      <alignment horizontal="center" vertical="center" wrapText="1"/>
    </xf>
    <xf numFmtId="11" fontId="19" fillId="19" borderId="14" xfId="0" applyNumberFormat="1" applyFont="1" applyFill="1" applyBorder="1" applyAlignment="1" applyProtection="1">
      <alignment horizontal="center" vertical="center" wrapText="1"/>
    </xf>
    <xf numFmtId="11" fontId="19" fillId="20" borderId="34" xfId="0" applyNumberFormat="1" applyFont="1" applyFill="1" applyBorder="1" applyAlignment="1" applyProtection="1">
      <alignment horizontal="center" vertical="center" wrapText="1"/>
    </xf>
    <xf numFmtId="11" fontId="19" fillId="21" borderId="33" xfId="0" applyNumberFormat="1" applyFont="1" applyFill="1" applyBorder="1" applyAlignment="1" applyProtection="1">
      <alignment horizontal="center" vertical="center" wrapText="1"/>
    </xf>
    <xf numFmtId="11" fontId="19" fillId="22" borderId="33" xfId="0" applyNumberFormat="1" applyFont="1" applyFill="1" applyBorder="1" applyAlignment="1" applyProtection="1">
      <alignment horizontal="center" vertical="center" wrapText="1"/>
    </xf>
    <xf numFmtId="11" fontId="19" fillId="23" borderId="35" xfId="0" applyNumberFormat="1" applyFont="1" applyFill="1" applyBorder="1" applyAlignment="1" applyProtection="1">
      <alignment horizontal="center" vertical="center" wrapText="1"/>
    </xf>
    <xf numFmtId="0" fontId="19" fillId="24" borderId="15" xfId="0" applyFont="1" applyFill="1" applyBorder="1" applyAlignment="1" applyProtection="1">
      <alignment horizontal="center" vertical="center" wrapText="1"/>
    </xf>
    <xf numFmtId="0" fontId="19" fillId="15" borderId="15" xfId="0" applyFont="1" applyFill="1" applyBorder="1" applyAlignment="1" applyProtection="1">
      <alignment horizontal="center" vertical="center" wrapText="1"/>
    </xf>
    <xf numFmtId="0" fontId="19" fillId="15" borderId="36" xfId="0" applyFont="1" applyFill="1" applyBorder="1" applyAlignment="1" applyProtection="1">
      <alignment horizontal="center" vertical="center" wrapText="1"/>
    </xf>
    <xf numFmtId="0" fontId="19" fillId="15" borderId="20" xfId="0" applyFont="1" applyFill="1" applyBorder="1" applyAlignment="1" applyProtection="1">
      <alignment horizontal="center" vertical="center" wrapText="1"/>
    </xf>
    <xf numFmtId="11" fontId="19" fillId="16" borderId="21" xfId="0" applyNumberFormat="1" applyFont="1" applyFill="1" applyBorder="1" applyAlignment="1" applyProtection="1">
      <alignment horizontal="center" vertical="center" wrapText="1"/>
    </xf>
    <xf numFmtId="11" fontId="19" fillId="17" borderId="21" xfId="0" applyNumberFormat="1" applyFont="1" applyFill="1" applyBorder="1" applyAlignment="1" applyProtection="1">
      <alignment horizontal="center" vertical="center" wrapText="1"/>
    </xf>
    <xf numFmtId="11" fontId="19" fillId="18" borderId="21" xfId="0" applyNumberFormat="1" applyFont="1" applyFill="1" applyBorder="1" applyAlignment="1" applyProtection="1">
      <alignment horizontal="center" vertical="center" wrapText="1"/>
    </xf>
    <xf numFmtId="11" fontId="19" fillId="19" borderId="19" xfId="0" applyNumberFormat="1" applyFont="1" applyFill="1" applyBorder="1" applyAlignment="1" applyProtection="1">
      <alignment horizontal="center" vertical="center" wrapText="1"/>
    </xf>
    <xf numFmtId="11" fontId="19" fillId="19" borderId="22" xfId="0" applyNumberFormat="1" applyFont="1" applyFill="1" applyBorder="1" applyAlignment="1" applyProtection="1">
      <alignment horizontal="center" vertical="center" wrapText="1"/>
    </xf>
    <xf numFmtId="11" fontId="19" fillId="21" borderId="21" xfId="0" applyNumberFormat="1" applyFont="1" applyFill="1" applyBorder="1" applyAlignment="1" applyProtection="1">
      <alignment horizontal="center" vertical="center" wrapText="1"/>
    </xf>
    <xf numFmtId="11" fontId="19" fillId="22" borderId="21" xfId="0" applyNumberFormat="1" applyFont="1" applyFill="1" applyBorder="1" applyAlignment="1" applyProtection="1">
      <alignment horizontal="center" vertical="center" wrapText="1"/>
    </xf>
    <xf numFmtId="11" fontId="19" fillId="23" borderId="24" xfId="0" applyNumberFormat="1" applyFont="1" applyFill="1" applyBorder="1" applyAlignment="1" applyProtection="1">
      <alignment horizontal="center" vertical="center" wrapText="1"/>
    </xf>
    <xf numFmtId="0" fontId="19" fillId="15" borderId="26" xfId="0" applyFont="1" applyFill="1" applyBorder="1" applyAlignment="1" applyProtection="1">
      <alignment horizontal="center" vertical="center" wrapText="1"/>
    </xf>
    <xf numFmtId="11" fontId="19" fillId="16" borderId="41" xfId="0" applyNumberFormat="1" applyFont="1" applyFill="1" applyBorder="1" applyAlignment="1" applyProtection="1">
      <alignment horizontal="center" vertical="center" wrapText="1"/>
    </xf>
    <xf numFmtId="11" fontId="19" fillId="17" borderId="41" xfId="0" applyNumberFormat="1" applyFont="1" applyFill="1" applyBorder="1" applyAlignment="1" applyProtection="1">
      <alignment horizontal="center" vertical="center" wrapText="1"/>
    </xf>
    <xf numFmtId="11" fontId="19" fillId="18" borderId="41" xfId="0" applyNumberFormat="1" applyFont="1" applyFill="1" applyBorder="1" applyAlignment="1" applyProtection="1">
      <alignment horizontal="center" vertical="center" wrapText="1"/>
    </xf>
    <xf numFmtId="11" fontId="19" fillId="19" borderId="42" xfId="0" applyNumberFormat="1" applyFont="1" applyFill="1" applyBorder="1" applyAlignment="1" applyProtection="1">
      <alignment horizontal="center" vertical="center" wrapText="1"/>
    </xf>
    <xf numFmtId="11" fontId="19" fillId="19" borderId="43" xfId="0" applyNumberFormat="1" applyFont="1" applyFill="1" applyBorder="1" applyAlignment="1" applyProtection="1">
      <alignment horizontal="center" vertical="center" wrapText="1"/>
    </xf>
    <xf numFmtId="11" fontId="19" fillId="20" borderId="44" xfId="0" applyNumberFormat="1" applyFont="1" applyFill="1" applyBorder="1" applyAlignment="1" applyProtection="1">
      <alignment horizontal="center" vertical="center" wrapText="1"/>
    </xf>
    <xf numFmtId="11" fontId="19" fillId="21" borderId="41" xfId="0" applyNumberFormat="1" applyFont="1" applyFill="1" applyBorder="1" applyAlignment="1" applyProtection="1">
      <alignment horizontal="center" vertical="center" wrapText="1"/>
    </xf>
    <xf numFmtId="11" fontId="19" fillId="22" borderId="41" xfId="0" applyNumberFormat="1" applyFont="1" applyFill="1" applyBorder="1" applyAlignment="1" applyProtection="1">
      <alignment horizontal="center" vertical="center" wrapText="1"/>
    </xf>
    <xf numFmtId="11" fontId="19" fillId="23" borderId="45" xfId="0" applyNumberFormat="1" applyFont="1" applyFill="1" applyBorder="1" applyAlignment="1" applyProtection="1">
      <alignment horizontal="center" vertical="center" wrapText="1"/>
    </xf>
    <xf numFmtId="0" fontId="21" fillId="8" borderId="39" xfId="0" applyFont="1" applyFill="1" applyBorder="1" applyAlignment="1" applyProtection="1">
      <alignment horizontal="center" vertical="center" wrapText="1"/>
    </xf>
    <xf numFmtId="0" fontId="21" fillId="8" borderId="4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11" fontId="19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1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Fill="1" applyProtection="1"/>
    <xf numFmtId="11" fontId="28" fillId="0" borderId="45" xfId="0" applyNumberFormat="1" applyFont="1" applyBorder="1" applyAlignment="1">
      <alignment horizontal="center" vertical="center" wrapText="1"/>
    </xf>
    <xf numFmtId="11" fontId="28" fillId="0" borderId="38" xfId="0" applyNumberFormat="1" applyFont="1" applyBorder="1" applyAlignment="1">
      <alignment horizontal="center" vertical="center" wrapText="1"/>
    </xf>
    <xf numFmtId="11" fontId="28" fillId="0" borderId="18" xfId="0" applyNumberFormat="1" applyFont="1" applyBorder="1" applyAlignment="1">
      <alignment horizontal="center" vertical="center" wrapText="1"/>
    </xf>
    <xf numFmtId="11" fontId="28" fillId="0" borderId="41" xfId="0" applyNumberFormat="1" applyFont="1" applyBorder="1" applyAlignment="1">
      <alignment horizontal="center" vertical="center" wrapText="1"/>
    </xf>
    <xf numFmtId="0" fontId="29" fillId="10" borderId="41" xfId="0" applyFont="1" applyFill="1" applyBorder="1" applyAlignment="1">
      <alignment horizontal="center" vertical="center" wrapText="1"/>
    </xf>
    <xf numFmtId="0" fontId="20" fillId="10" borderId="37" xfId="0" applyFont="1" applyFill="1" applyBorder="1" applyAlignment="1" applyProtection="1">
      <alignment vertical="center" wrapText="1"/>
    </xf>
    <xf numFmtId="0" fontId="19" fillId="10" borderId="45" xfId="0" applyFont="1" applyFill="1" applyBorder="1" applyAlignment="1">
      <alignment horizontal="center" vertical="center" wrapText="1"/>
    </xf>
    <xf numFmtId="0" fontId="30" fillId="10" borderId="41" xfId="0" applyFont="1" applyFill="1" applyBorder="1" applyAlignment="1">
      <alignment horizontal="center" vertical="center" wrapText="1"/>
    </xf>
    <xf numFmtId="0" fontId="27" fillId="10" borderId="41" xfId="0" applyFont="1" applyFill="1" applyBorder="1" applyAlignment="1">
      <alignment horizontal="left" vertical="center" wrapText="1"/>
    </xf>
    <xf numFmtId="0" fontId="27" fillId="10" borderId="45" xfId="0" applyFont="1" applyFill="1" applyBorder="1" applyAlignment="1">
      <alignment horizontal="left" vertical="center" wrapText="1"/>
    </xf>
    <xf numFmtId="0" fontId="30" fillId="10" borderId="38" xfId="0" applyFont="1" applyFill="1" applyBorder="1" applyAlignment="1" applyProtection="1">
      <alignment horizontal="left" vertical="center" wrapText="1"/>
    </xf>
    <xf numFmtId="0" fontId="30" fillId="10" borderId="38" xfId="0" applyFont="1" applyFill="1" applyBorder="1" applyAlignment="1" applyProtection="1">
      <alignment horizontal="center" vertical="center"/>
    </xf>
    <xf numFmtId="0" fontId="30" fillId="10" borderId="38" xfId="0" applyFont="1" applyFill="1" applyBorder="1" applyAlignment="1" applyProtection="1">
      <alignment horizontal="center" vertical="center" wrapText="1"/>
    </xf>
    <xf numFmtId="0" fontId="19" fillId="25" borderId="38" xfId="0" applyFont="1" applyFill="1" applyBorder="1" applyAlignment="1" applyProtection="1">
      <alignment horizontal="left" vertical="center" wrapText="1"/>
    </xf>
    <xf numFmtId="11" fontId="19" fillId="0" borderId="38" xfId="0" applyNumberFormat="1" applyFont="1" applyFill="1" applyBorder="1" applyAlignment="1" applyProtection="1">
      <alignment horizontal="center" vertical="center" wrapText="1"/>
    </xf>
    <xf numFmtId="0" fontId="19" fillId="26" borderId="38" xfId="0" applyFont="1" applyFill="1" applyBorder="1" applyAlignment="1" applyProtection="1">
      <alignment horizontal="left" vertical="center" wrapText="1"/>
    </xf>
    <xf numFmtId="0" fontId="19" fillId="10" borderId="38" xfId="0" applyFont="1" applyFill="1" applyBorder="1" applyAlignment="1" applyProtection="1">
      <alignment horizontal="left" vertical="center" wrapText="1"/>
    </xf>
    <xf numFmtId="11" fontId="19" fillId="10" borderId="38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19" fillId="0" borderId="0" xfId="0" applyFont="1" applyFill="1" applyProtection="1"/>
    <xf numFmtId="0" fontId="33" fillId="0" borderId="0" xfId="0" applyFont="1" applyAlignment="1" applyProtection="1">
      <alignment horizontal="left" vertical="center"/>
    </xf>
    <xf numFmtId="11" fontId="28" fillId="16" borderId="38" xfId="0" applyNumberFormat="1" applyFont="1" applyFill="1" applyBorder="1" applyAlignment="1">
      <alignment horizontal="center" vertical="center" wrapText="1"/>
    </xf>
    <xf numFmtId="11" fontId="28" fillId="17" borderId="18" xfId="0" applyNumberFormat="1" applyFont="1" applyFill="1" applyBorder="1" applyAlignment="1">
      <alignment horizontal="center" vertical="center" wrapText="1"/>
    </xf>
    <xf numFmtId="11" fontId="28" fillId="18" borderId="18" xfId="0" applyNumberFormat="1" applyFont="1" applyFill="1" applyBorder="1" applyAlignment="1">
      <alignment horizontal="center" vertical="center" wrapText="1"/>
    </xf>
    <xf numFmtId="11" fontId="28" fillId="19" borderId="18" xfId="0" applyNumberFormat="1" applyFont="1" applyFill="1" applyBorder="1" applyAlignment="1">
      <alignment horizontal="center" vertical="center" wrapText="1"/>
    </xf>
    <xf numFmtId="11" fontId="28" fillId="28" borderId="18" xfId="0" applyNumberFormat="1" applyFont="1" applyFill="1" applyBorder="1" applyAlignment="1">
      <alignment horizontal="center" vertical="center" wrapText="1"/>
    </xf>
    <xf numFmtId="11" fontId="28" fillId="21" borderId="18" xfId="0" applyNumberFormat="1" applyFont="1" applyFill="1" applyBorder="1" applyAlignment="1">
      <alignment horizontal="center" vertical="center" wrapText="1"/>
    </xf>
    <xf numFmtId="11" fontId="28" fillId="29" borderId="18" xfId="0" applyNumberFormat="1" applyFont="1" applyFill="1" applyBorder="1" applyAlignment="1">
      <alignment horizontal="center" vertical="center" wrapText="1"/>
    </xf>
    <xf numFmtId="11" fontId="28" fillId="30" borderId="18" xfId="0" applyNumberFormat="1" applyFont="1" applyFill="1" applyBorder="1" applyAlignment="1">
      <alignment horizontal="center" vertical="center" wrapText="1"/>
    </xf>
    <xf numFmtId="11" fontId="28" fillId="16" borderId="41" xfId="0" applyNumberFormat="1" applyFont="1" applyFill="1" applyBorder="1" applyAlignment="1">
      <alignment horizontal="center" vertical="center" wrapText="1"/>
    </xf>
    <xf numFmtId="11" fontId="28" fillId="17" borderId="45" xfId="0" applyNumberFormat="1" applyFont="1" applyFill="1" applyBorder="1" applyAlignment="1">
      <alignment horizontal="center" vertical="center" wrapText="1"/>
    </xf>
    <xf numFmtId="11" fontId="28" fillId="18" borderId="45" xfId="0" applyNumberFormat="1" applyFont="1" applyFill="1" applyBorder="1" applyAlignment="1">
      <alignment horizontal="center" vertical="center" wrapText="1"/>
    </xf>
    <xf numFmtId="11" fontId="28" fillId="19" borderId="45" xfId="0" applyNumberFormat="1" applyFont="1" applyFill="1" applyBorder="1" applyAlignment="1">
      <alignment horizontal="center" vertical="center" wrapText="1"/>
    </xf>
    <xf numFmtId="11" fontId="28" fillId="28" borderId="45" xfId="0" applyNumberFormat="1" applyFont="1" applyFill="1" applyBorder="1" applyAlignment="1">
      <alignment horizontal="center" vertical="center" wrapText="1"/>
    </xf>
    <xf numFmtId="11" fontId="28" fillId="21" borderId="45" xfId="0" applyNumberFormat="1" applyFont="1" applyFill="1" applyBorder="1" applyAlignment="1">
      <alignment horizontal="center" vertical="center" wrapText="1"/>
    </xf>
    <xf numFmtId="11" fontId="28" fillId="29" borderId="45" xfId="0" applyNumberFormat="1" applyFont="1" applyFill="1" applyBorder="1" applyAlignment="1">
      <alignment horizontal="center" vertical="center" wrapText="1"/>
    </xf>
    <xf numFmtId="11" fontId="28" fillId="30" borderId="45" xfId="0" applyNumberFormat="1" applyFont="1" applyFill="1" applyBorder="1" applyAlignment="1">
      <alignment horizontal="center" vertical="center" wrapText="1"/>
    </xf>
    <xf numFmtId="0" fontId="28" fillId="16" borderId="41" xfId="0" applyFont="1" applyFill="1" applyBorder="1" applyAlignment="1">
      <alignment horizontal="center" vertical="center" wrapText="1"/>
    </xf>
    <xf numFmtId="0" fontId="28" fillId="17" borderId="45" xfId="0" applyFont="1" applyFill="1" applyBorder="1" applyAlignment="1">
      <alignment horizontal="center" vertical="center" wrapText="1"/>
    </xf>
    <xf numFmtId="0" fontId="28" fillId="18" borderId="45" xfId="0" applyFont="1" applyFill="1" applyBorder="1" applyAlignment="1">
      <alignment horizontal="center" vertical="center" wrapText="1"/>
    </xf>
    <xf numFmtId="0" fontId="28" fillId="19" borderId="45" xfId="0" applyFont="1" applyFill="1" applyBorder="1" applyAlignment="1">
      <alignment horizontal="center" vertical="center" wrapText="1"/>
    </xf>
    <xf numFmtId="0" fontId="28" fillId="28" borderId="45" xfId="0" applyFont="1" applyFill="1" applyBorder="1" applyAlignment="1">
      <alignment horizontal="center" vertical="center" wrapText="1"/>
    </xf>
    <xf numFmtId="0" fontId="28" fillId="21" borderId="45" xfId="0" applyFont="1" applyFill="1" applyBorder="1" applyAlignment="1">
      <alignment horizontal="center" vertical="center" wrapText="1"/>
    </xf>
    <xf numFmtId="0" fontId="28" fillId="29" borderId="45" xfId="0" applyFont="1" applyFill="1" applyBorder="1" applyAlignment="1">
      <alignment horizontal="center" vertical="center" wrapText="1"/>
    </xf>
    <xf numFmtId="0" fontId="28" fillId="30" borderId="45" xfId="0" applyFont="1" applyFill="1" applyBorder="1" applyAlignment="1">
      <alignment horizontal="center" vertical="center" wrapText="1"/>
    </xf>
    <xf numFmtId="0" fontId="28" fillId="19" borderId="18" xfId="0" applyFont="1" applyFill="1" applyBorder="1" applyAlignment="1">
      <alignment horizontal="center" vertical="center" wrapText="1"/>
    </xf>
    <xf numFmtId="0" fontId="18" fillId="10" borderId="0" xfId="0" applyFont="1" applyFill="1" applyAlignment="1" applyProtection="1">
      <alignment horizontal="left" vertical="center"/>
    </xf>
    <xf numFmtId="0" fontId="11" fillId="27" borderId="38" xfId="0" applyFont="1" applyFill="1" applyBorder="1" applyAlignment="1" applyProtection="1">
      <alignment horizontal="left" vertical="center" wrapText="1"/>
    </xf>
    <xf numFmtId="0" fontId="11" fillId="27" borderId="38" xfId="0" applyFont="1" applyFill="1" applyBorder="1" applyAlignment="1" applyProtection="1">
      <alignment horizontal="center" vertical="center"/>
    </xf>
    <xf numFmtId="0" fontId="11" fillId="27" borderId="38" xfId="0" applyFont="1" applyFill="1" applyBorder="1" applyAlignment="1" applyProtection="1">
      <alignment horizontal="center" vertical="center" wrapText="1"/>
    </xf>
    <xf numFmtId="0" fontId="13" fillId="27" borderId="38" xfId="0" applyFont="1" applyFill="1" applyBorder="1" applyAlignment="1" applyProtection="1">
      <alignment horizontal="left" vertical="center" wrapText="1"/>
    </xf>
    <xf numFmtId="11" fontId="25" fillId="27" borderId="38" xfId="0" applyNumberFormat="1" applyFont="1" applyFill="1" applyBorder="1" applyAlignment="1" applyProtection="1">
      <alignment horizontal="center" vertical="center" wrapText="1"/>
    </xf>
    <xf numFmtId="11" fontId="13" fillId="27" borderId="38" xfId="0" applyNumberFormat="1" applyFont="1" applyFill="1" applyBorder="1" applyAlignment="1" applyProtection="1">
      <alignment horizontal="center" vertical="center" wrapText="1"/>
    </xf>
    <xf numFmtId="0" fontId="13" fillId="27" borderId="38" xfId="0" applyFont="1" applyFill="1" applyBorder="1" applyAlignment="1" applyProtection="1">
      <alignment horizontal="left" vertical="center" wrapText="1"/>
      <protection locked="0"/>
    </xf>
    <xf numFmtId="11" fontId="13" fillId="27" borderId="38" xfId="0" applyNumberFormat="1" applyFont="1" applyFill="1" applyBorder="1" applyAlignment="1" applyProtection="1">
      <alignment horizontal="center" vertical="center" wrapText="1"/>
      <protection locked="0"/>
    </xf>
    <xf numFmtId="0" fontId="11" fillId="27" borderId="38" xfId="0" applyFont="1" applyFill="1" applyBorder="1" applyAlignment="1" applyProtection="1">
      <alignment horizontal="left" vertical="center" wrapText="1"/>
      <protection locked="0"/>
    </xf>
    <xf numFmtId="0" fontId="11" fillId="27" borderId="38" xfId="0" applyFont="1" applyFill="1" applyBorder="1" applyAlignment="1" applyProtection="1">
      <alignment horizontal="center" vertical="center"/>
      <protection locked="0"/>
    </xf>
    <xf numFmtId="0" fontId="11" fillId="27" borderId="38" xfId="0" applyFont="1" applyFill="1" applyBorder="1" applyAlignment="1" applyProtection="1">
      <alignment horizontal="center" vertical="center" wrapText="1"/>
      <protection locked="0"/>
    </xf>
    <xf numFmtId="0" fontId="25" fillId="27" borderId="38" xfId="0" applyFont="1" applyFill="1" applyBorder="1" applyAlignment="1" applyProtection="1">
      <alignment horizontal="left" vertical="center" wrapText="1"/>
      <protection locked="0"/>
    </xf>
    <xf numFmtId="0" fontId="21" fillId="7" borderId="60" xfId="0" applyFont="1" applyFill="1" applyBorder="1" applyAlignment="1">
      <alignment horizontal="center" vertical="center" wrapText="1"/>
    </xf>
    <xf numFmtId="0" fontId="21" fillId="8" borderId="61" xfId="0" applyFont="1" applyFill="1" applyBorder="1" applyAlignment="1">
      <alignment horizontal="center" vertical="center" wrapText="1"/>
    </xf>
    <xf numFmtId="0" fontId="21" fillId="9" borderId="60" xfId="0" applyFont="1" applyFill="1" applyBorder="1" applyAlignment="1">
      <alignment horizontal="center" vertical="center" wrapText="1"/>
    </xf>
    <xf numFmtId="0" fontId="21" fillId="14" borderId="62" xfId="0" applyFont="1" applyFill="1" applyBorder="1" applyAlignment="1">
      <alignment horizontal="center" vertical="center" wrapText="1"/>
    </xf>
    <xf numFmtId="0" fontId="21" fillId="14" borderId="13" xfId="0" applyFont="1" applyFill="1" applyBorder="1" applyAlignment="1">
      <alignment horizontal="center" vertical="center" wrapText="1"/>
    </xf>
    <xf numFmtId="0" fontId="21" fillId="10" borderId="63" xfId="0" applyFont="1" applyFill="1" applyBorder="1" applyAlignment="1">
      <alignment horizontal="center" vertical="center" wrapText="1"/>
    </xf>
    <xf numFmtId="0" fontId="21" fillId="11" borderId="60" xfId="0" applyFont="1" applyFill="1" applyBorder="1" applyAlignment="1">
      <alignment horizontal="center" vertical="center" wrapText="1"/>
    </xf>
    <xf numFmtId="0" fontId="21" fillId="13" borderId="6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right" vertical="center" wrapText="1"/>
    </xf>
    <xf numFmtId="0" fontId="21" fillId="10" borderId="16" xfId="0" applyFont="1" applyFill="1" applyBorder="1" applyAlignment="1" applyProtection="1">
      <alignment horizontal="center" vertical="center"/>
    </xf>
    <xf numFmtId="0" fontId="21" fillId="10" borderId="17" xfId="0" applyFont="1" applyFill="1" applyBorder="1" applyAlignment="1" applyProtection="1">
      <alignment horizontal="center" vertical="center"/>
    </xf>
    <xf numFmtId="0" fontId="21" fillId="10" borderId="18" xfId="0" applyFont="1" applyFill="1" applyBorder="1" applyAlignment="1" applyProtection="1">
      <alignment horizontal="center" vertical="center"/>
    </xf>
    <xf numFmtId="0" fontId="30" fillId="10" borderId="38" xfId="0" applyFont="1" applyFill="1" applyBorder="1" applyAlignment="1" applyProtection="1">
      <alignment horizontal="center" vertical="center"/>
    </xf>
    <xf numFmtId="0" fontId="21" fillId="10" borderId="38" xfId="0" applyFont="1" applyFill="1" applyBorder="1" applyAlignment="1" applyProtection="1">
      <alignment horizontal="center" vertical="center"/>
    </xf>
    <xf numFmtId="0" fontId="19" fillId="24" borderId="57" xfId="0" applyFont="1" applyFill="1" applyBorder="1" applyAlignment="1" applyProtection="1">
      <alignment vertical="center" wrapText="1"/>
    </xf>
    <xf numFmtId="0" fontId="19" fillId="24" borderId="46" xfId="0" applyFont="1" applyFill="1" applyBorder="1" applyAlignment="1" applyProtection="1">
      <alignment vertical="center" wrapText="1"/>
    </xf>
    <xf numFmtId="0" fontId="19" fillId="24" borderId="58" xfId="0" applyFont="1" applyFill="1" applyBorder="1" applyAlignment="1" applyProtection="1">
      <alignment vertical="center" wrapText="1"/>
    </xf>
    <xf numFmtId="0" fontId="19" fillId="15" borderId="55" xfId="0" applyFont="1" applyFill="1" applyBorder="1" applyAlignment="1" applyProtection="1">
      <alignment vertical="center" wrapText="1"/>
    </xf>
    <xf numFmtId="0" fontId="19" fillId="15" borderId="40" xfId="0" applyFont="1" applyFill="1" applyBorder="1" applyAlignment="1" applyProtection="1">
      <alignment vertical="center" wrapText="1"/>
    </xf>
    <xf numFmtId="0" fontId="19" fillId="15" borderId="56" xfId="0" applyFont="1" applyFill="1" applyBorder="1" applyAlignment="1" applyProtection="1">
      <alignment vertical="center" wrapText="1"/>
    </xf>
    <xf numFmtId="0" fontId="19" fillId="15" borderId="57" xfId="0" applyFont="1" applyFill="1" applyBorder="1" applyAlignment="1" applyProtection="1">
      <alignment vertical="center" wrapText="1"/>
    </xf>
    <xf numFmtId="0" fontId="19" fillId="15" borderId="46" xfId="0" applyFont="1" applyFill="1" applyBorder="1" applyAlignment="1" applyProtection="1">
      <alignment vertical="center" wrapText="1"/>
    </xf>
    <xf numFmtId="0" fontId="19" fillId="15" borderId="58" xfId="0" applyFont="1" applyFill="1" applyBorder="1" applyAlignment="1" applyProtection="1">
      <alignment vertical="center" wrapText="1"/>
    </xf>
    <xf numFmtId="0" fontId="19" fillId="15" borderId="57" xfId="0" applyFont="1" applyFill="1" applyBorder="1" applyAlignment="1" applyProtection="1">
      <alignment horizontal="left" vertical="center" wrapText="1"/>
    </xf>
    <xf numFmtId="0" fontId="19" fillId="15" borderId="46" xfId="0" applyFont="1" applyFill="1" applyBorder="1" applyAlignment="1" applyProtection="1">
      <alignment horizontal="left" vertical="center" wrapText="1"/>
    </xf>
    <xf numFmtId="0" fontId="19" fillId="15" borderId="58" xfId="0" applyFont="1" applyFill="1" applyBorder="1" applyAlignment="1" applyProtection="1">
      <alignment horizontal="left" vertical="center" wrapText="1"/>
    </xf>
    <xf numFmtId="0" fontId="19" fillId="24" borderId="57" xfId="0" applyFont="1" applyFill="1" applyBorder="1" applyAlignment="1" applyProtection="1">
      <alignment horizontal="left" vertical="center" wrapText="1"/>
    </xf>
    <xf numFmtId="0" fontId="19" fillId="24" borderId="46" xfId="0" applyFont="1" applyFill="1" applyBorder="1" applyAlignment="1" applyProtection="1">
      <alignment horizontal="left" vertical="center" wrapText="1"/>
    </xf>
    <xf numFmtId="0" fontId="19" fillId="24" borderId="58" xfId="0" applyFont="1" applyFill="1" applyBorder="1" applyAlignment="1" applyProtection="1">
      <alignment horizontal="left" vertical="center" wrapText="1"/>
    </xf>
    <xf numFmtId="0" fontId="19" fillId="15" borderId="55" xfId="0" applyFont="1" applyFill="1" applyBorder="1" applyAlignment="1" applyProtection="1">
      <alignment horizontal="left" vertical="center" wrapText="1"/>
    </xf>
    <xf numFmtId="0" fontId="19" fillId="15" borderId="40" xfId="0" applyFont="1" applyFill="1" applyBorder="1" applyAlignment="1" applyProtection="1">
      <alignment horizontal="left" vertical="center" wrapText="1"/>
    </xf>
    <xf numFmtId="0" fontId="19" fillId="15" borderId="56" xfId="0" applyFont="1" applyFill="1" applyBorder="1" applyAlignment="1" applyProtection="1">
      <alignment horizontal="left" vertical="center" wrapText="1"/>
    </xf>
    <xf numFmtId="0" fontId="21" fillId="12" borderId="21" xfId="0" applyFont="1" applyFill="1" applyBorder="1" applyAlignment="1" applyProtection="1">
      <alignment horizontal="center" vertical="center" wrapText="1"/>
    </xf>
    <xf numFmtId="0" fontId="21" fillId="12" borderId="27" xfId="0" applyFont="1" applyFill="1" applyBorder="1" applyAlignment="1" applyProtection="1">
      <alignment horizontal="center" vertical="center" wrapText="1"/>
    </xf>
    <xf numFmtId="0" fontId="19" fillId="15" borderId="53" xfId="0" applyFont="1" applyFill="1" applyBorder="1" applyAlignment="1" applyProtection="1">
      <alignment horizontal="left" vertical="center" wrapText="1"/>
    </xf>
    <xf numFmtId="0" fontId="19" fillId="15" borderId="39" xfId="0" applyFont="1" applyFill="1" applyBorder="1" applyAlignment="1" applyProtection="1">
      <alignment horizontal="left" vertical="center" wrapText="1"/>
    </xf>
    <xf numFmtId="0" fontId="19" fillId="15" borderId="54" xfId="0" applyFont="1" applyFill="1" applyBorder="1" applyAlignment="1" applyProtection="1">
      <alignment horizontal="left" vertical="center" wrapText="1"/>
    </xf>
    <xf numFmtId="0" fontId="20" fillId="6" borderId="47" xfId="0" applyFont="1" applyFill="1" applyBorder="1" applyAlignment="1" applyProtection="1">
      <alignment horizontal="left" vertical="center" wrapText="1"/>
    </xf>
    <xf numFmtId="0" fontId="20" fillId="6" borderId="48" xfId="0" applyFont="1" applyFill="1" applyBorder="1" applyAlignment="1" applyProtection="1">
      <alignment horizontal="left" vertical="center" wrapText="1"/>
    </xf>
    <xf numFmtId="0" fontId="20" fillId="6" borderId="49" xfId="0" applyFont="1" applyFill="1" applyBorder="1" applyAlignment="1" applyProtection="1">
      <alignment horizontal="left" vertical="center" wrapText="1"/>
    </xf>
    <xf numFmtId="0" fontId="20" fillId="6" borderId="50" xfId="0" applyFont="1" applyFill="1" applyBorder="1" applyAlignment="1" applyProtection="1">
      <alignment horizontal="left" vertical="center" wrapText="1"/>
    </xf>
    <xf numFmtId="0" fontId="20" fillId="6" borderId="51" xfId="0" applyFont="1" applyFill="1" applyBorder="1" applyAlignment="1" applyProtection="1">
      <alignment horizontal="left" vertical="center" wrapText="1"/>
    </xf>
    <xf numFmtId="0" fontId="20" fillId="6" borderId="52" xfId="0" applyFont="1" applyFill="1" applyBorder="1" applyAlignment="1" applyProtection="1">
      <alignment horizontal="left" vertical="center" wrapText="1"/>
    </xf>
    <xf numFmtId="0" fontId="20" fillId="6" borderId="20" xfId="0" applyFont="1" applyFill="1" applyBorder="1" applyAlignment="1" applyProtection="1">
      <alignment horizontal="center" vertical="center" wrapText="1"/>
    </xf>
    <xf numFmtId="0" fontId="20" fillId="6" borderId="26" xfId="0" applyFont="1" applyFill="1" applyBorder="1" applyAlignment="1" applyProtection="1">
      <alignment horizontal="center" vertical="center" wrapText="1"/>
    </xf>
    <xf numFmtId="0" fontId="21" fillId="10" borderId="19" xfId="0" applyFont="1" applyFill="1" applyBorder="1" applyAlignment="1" applyProtection="1">
      <alignment horizontal="center" vertical="center" wrapText="1"/>
    </xf>
    <xf numFmtId="0" fontId="21" fillId="10" borderId="22" xfId="0" applyFont="1" applyFill="1" applyBorder="1" applyAlignment="1" applyProtection="1">
      <alignment horizontal="center" vertical="center" wrapText="1"/>
    </xf>
    <xf numFmtId="0" fontId="21" fillId="10" borderId="23" xfId="0" applyFont="1" applyFill="1" applyBorder="1" applyAlignment="1" applyProtection="1">
      <alignment horizontal="center" vertical="center" wrapText="1"/>
    </xf>
    <xf numFmtId="0" fontId="20" fillId="10" borderId="16" xfId="0" applyFont="1" applyFill="1" applyBorder="1" applyAlignment="1" applyProtection="1">
      <alignment horizontal="center" vertical="center" wrapText="1"/>
    </xf>
    <xf numFmtId="0" fontId="20" fillId="10" borderId="17" xfId="0" applyFont="1" applyFill="1" applyBorder="1" applyAlignment="1" applyProtection="1">
      <alignment horizontal="center" vertical="center" wrapText="1"/>
    </xf>
    <xf numFmtId="0" fontId="20" fillId="10" borderId="59" xfId="0" applyFont="1" applyFill="1" applyBorder="1" applyAlignment="1" applyProtection="1">
      <alignment horizontal="center" vertical="center" wrapText="1"/>
    </xf>
    <xf numFmtId="0" fontId="19" fillId="15" borderId="53" xfId="0" applyFont="1" applyFill="1" applyBorder="1" applyAlignment="1" applyProtection="1">
      <alignment vertical="center" wrapText="1"/>
    </xf>
    <xf numFmtId="0" fontId="19" fillId="15" borderId="39" xfId="0" applyFont="1" applyFill="1" applyBorder="1" applyAlignment="1" applyProtection="1">
      <alignment vertical="center" wrapText="1"/>
    </xf>
    <xf numFmtId="0" fontId="19" fillId="15" borderId="54" xfId="0" applyFont="1" applyFill="1" applyBorder="1" applyAlignment="1" applyProtection="1">
      <alignment vertical="center" wrapText="1"/>
    </xf>
    <xf numFmtId="0" fontId="20" fillId="10" borderId="47" xfId="0" applyFont="1" applyFill="1" applyBorder="1" applyAlignment="1" applyProtection="1">
      <alignment horizontal="center" vertical="center" wrapText="1"/>
    </xf>
    <xf numFmtId="0" fontId="20" fillId="10" borderId="48" xfId="0" applyFont="1" applyFill="1" applyBorder="1" applyAlignment="1" applyProtection="1">
      <alignment horizontal="center" vertical="center" wrapText="1"/>
    </xf>
    <xf numFmtId="0" fontId="20" fillId="10" borderId="49" xfId="0" applyFont="1" applyFill="1" applyBorder="1" applyAlignment="1" applyProtection="1">
      <alignment horizontal="center" vertical="center" wrapText="1"/>
    </xf>
    <xf numFmtId="0" fontId="20" fillId="10" borderId="50" xfId="0" applyFont="1" applyFill="1" applyBorder="1" applyAlignment="1" applyProtection="1">
      <alignment horizontal="center" vertical="center" wrapText="1"/>
    </xf>
    <xf numFmtId="0" fontId="20" fillId="10" borderId="51" xfId="0" applyFont="1" applyFill="1" applyBorder="1" applyAlignment="1" applyProtection="1">
      <alignment horizontal="center" vertical="center" wrapText="1"/>
    </xf>
    <xf numFmtId="0" fontId="20" fillId="10" borderId="52" xfId="0" applyFont="1" applyFill="1" applyBorder="1" applyAlignment="1" applyProtection="1">
      <alignment horizontal="center" vertical="center" wrapText="1"/>
    </xf>
    <xf numFmtId="0" fontId="20" fillId="10" borderId="20" xfId="0" applyFont="1" applyFill="1" applyBorder="1" applyAlignment="1" applyProtection="1">
      <alignment horizontal="center" vertical="center" wrapText="1"/>
    </xf>
    <xf numFmtId="0" fontId="20" fillId="10" borderId="26" xfId="0" applyFont="1" applyFill="1" applyBorder="1" applyAlignment="1" applyProtection="1">
      <alignment horizontal="center" vertical="center" wrapText="1"/>
    </xf>
    <xf numFmtId="0" fontId="19" fillId="25" borderId="38" xfId="0" applyFont="1" applyFill="1" applyBorder="1" applyAlignment="1" applyProtection="1">
      <alignment horizontal="center" vertical="top" wrapText="1"/>
    </xf>
    <xf numFmtId="0" fontId="13" fillId="25" borderId="38" xfId="0" applyFont="1" applyFill="1" applyBorder="1" applyAlignment="1" applyProtection="1">
      <alignment horizontal="center" vertical="top" wrapText="1"/>
    </xf>
    <xf numFmtId="0" fontId="19" fillId="26" borderId="38" xfId="0" applyFont="1" applyFill="1" applyBorder="1" applyAlignment="1" applyProtection="1">
      <alignment horizontal="center" vertical="top" wrapText="1"/>
    </xf>
    <xf numFmtId="0" fontId="13" fillId="26" borderId="38" xfId="0" applyFont="1" applyFill="1" applyBorder="1" applyAlignment="1" applyProtection="1">
      <alignment horizontal="center" vertical="top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6" fillId="3" borderId="6" xfId="0" applyFont="1" applyFill="1" applyBorder="1" applyAlignment="1" applyProtection="1">
      <alignment horizontal="left" vertical="top" wrapText="1"/>
    </xf>
    <xf numFmtId="0" fontId="16" fillId="3" borderId="7" xfId="0" applyFont="1" applyFill="1" applyBorder="1" applyAlignment="1" applyProtection="1">
      <alignment horizontal="left" vertical="top" wrapText="1"/>
    </xf>
    <xf numFmtId="0" fontId="16" fillId="3" borderId="8" xfId="0" applyFont="1" applyFill="1" applyBorder="1" applyAlignment="1" applyProtection="1">
      <alignment horizontal="left" vertical="top" wrapText="1"/>
    </xf>
    <xf numFmtId="0" fontId="16" fillId="3" borderId="9" xfId="0" applyFont="1" applyFill="1" applyBorder="1" applyAlignment="1" applyProtection="1">
      <alignment horizontal="left" vertical="top" wrapText="1"/>
    </xf>
    <xf numFmtId="0" fontId="16" fillId="3" borderId="10" xfId="0" applyFont="1" applyFill="1" applyBorder="1" applyAlignment="1" applyProtection="1">
      <alignment horizontal="left" vertical="top" wrapText="1"/>
    </xf>
    <xf numFmtId="0" fontId="16" fillId="3" borderId="11" xfId="0" applyFont="1" applyFill="1" applyBorder="1" applyAlignment="1" applyProtection="1">
      <alignment horizontal="left" vertical="top" wrapText="1"/>
    </xf>
    <xf numFmtId="0" fontId="11" fillId="10" borderId="38" xfId="0" applyFont="1" applyFill="1" applyBorder="1" applyAlignment="1" applyProtection="1">
      <alignment horizontal="center" vertical="center"/>
    </xf>
    <xf numFmtId="0" fontId="19" fillId="24" borderId="57" xfId="0" applyFont="1" applyFill="1" applyBorder="1" applyAlignment="1">
      <alignment horizontal="left" vertical="center" wrapText="1"/>
    </xf>
    <xf numFmtId="0" fontId="19" fillId="24" borderId="46" xfId="0" applyFont="1" applyFill="1" applyBorder="1" applyAlignment="1">
      <alignment horizontal="left" vertical="center" wrapText="1"/>
    </xf>
    <xf numFmtId="0" fontId="19" fillId="24" borderId="58" xfId="0" applyFont="1" applyFill="1" applyBorder="1" applyAlignment="1">
      <alignment horizontal="left" vertical="center" wrapText="1"/>
    </xf>
    <xf numFmtId="0" fontId="19" fillId="15" borderId="55" xfId="0" applyFont="1" applyFill="1" applyBorder="1" applyAlignment="1">
      <alignment horizontal="left" vertical="center" wrapText="1"/>
    </xf>
    <xf numFmtId="0" fontId="19" fillId="15" borderId="40" xfId="0" applyFont="1" applyFill="1" applyBorder="1" applyAlignment="1">
      <alignment horizontal="left" vertical="center" wrapText="1"/>
    </xf>
    <xf numFmtId="0" fontId="19" fillId="15" borderId="56" xfId="0" applyFont="1" applyFill="1" applyBorder="1" applyAlignment="1">
      <alignment horizontal="left" vertical="center" wrapText="1"/>
    </xf>
    <xf numFmtId="0" fontId="21" fillId="27" borderId="16" xfId="0" applyFont="1" applyFill="1" applyBorder="1" applyAlignment="1" applyProtection="1">
      <alignment horizontal="center" vertical="center"/>
    </xf>
    <xf numFmtId="0" fontId="21" fillId="27" borderId="17" xfId="0" applyFont="1" applyFill="1" applyBorder="1" applyAlignment="1" applyProtection="1">
      <alignment horizontal="center" vertical="center"/>
    </xf>
    <xf numFmtId="0" fontId="21" fillId="27" borderId="18" xfId="0" applyFont="1" applyFill="1" applyBorder="1" applyAlignment="1" applyProtection="1">
      <alignment horizontal="center" vertical="center"/>
    </xf>
    <xf numFmtId="0" fontId="21" fillId="27" borderId="16" xfId="0" applyFont="1" applyFill="1" applyBorder="1" applyAlignment="1" applyProtection="1">
      <alignment horizontal="center" vertical="center"/>
      <protection locked="0"/>
    </xf>
    <xf numFmtId="0" fontId="21" fillId="27" borderId="17" xfId="0" applyFont="1" applyFill="1" applyBorder="1" applyAlignment="1" applyProtection="1">
      <alignment horizontal="center" vertical="center"/>
      <protection locked="0"/>
    </xf>
    <xf numFmtId="0" fontId="21" fillId="27" borderId="18" xfId="0" applyFont="1" applyFill="1" applyBorder="1" applyAlignment="1" applyProtection="1">
      <alignment horizontal="center" vertical="center"/>
      <protection locked="0"/>
    </xf>
    <xf numFmtId="0" fontId="19" fillId="15" borderId="57" xfId="0" applyFont="1" applyFill="1" applyBorder="1" applyAlignment="1">
      <alignment horizontal="left" vertical="center" wrapText="1"/>
    </xf>
    <xf numFmtId="0" fontId="19" fillId="15" borderId="46" xfId="0" applyFont="1" applyFill="1" applyBorder="1" applyAlignment="1">
      <alignment horizontal="left" vertical="center" wrapText="1"/>
    </xf>
    <xf numFmtId="0" fontId="19" fillId="15" borderId="58" xfId="0" applyFont="1" applyFill="1" applyBorder="1" applyAlignment="1">
      <alignment horizontal="left" vertical="center" wrapText="1"/>
    </xf>
    <xf numFmtId="0" fontId="19" fillId="15" borderId="55" xfId="0" applyFont="1" applyFill="1" applyBorder="1" applyAlignment="1">
      <alignment vertical="center" wrapText="1"/>
    </xf>
    <xf numFmtId="0" fontId="19" fillId="15" borderId="40" xfId="0" applyFont="1" applyFill="1" applyBorder="1" applyAlignment="1">
      <alignment vertical="center" wrapText="1"/>
    </xf>
    <xf numFmtId="0" fontId="19" fillId="15" borderId="56" xfId="0" applyFont="1" applyFill="1" applyBorder="1" applyAlignment="1">
      <alignment vertical="center" wrapText="1"/>
    </xf>
    <xf numFmtId="0" fontId="20" fillId="6" borderId="47" xfId="0" applyFont="1" applyFill="1" applyBorder="1" applyAlignment="1">
      <alignment horizontal="left" vertical="center" wrapText="1"/>
    </xf>
    <xf numFmtId="0" fontId="20" fillId="6" borderId="48" xfId="0" applyFont="1" applyFill="1" applyBorder="1" applyAlignment="1">
      <alignment horizontal="left" vertical="center" wrapText="1"/>
    </xf>
    <xf numFmtId="0" fontId="20" fillId="6" borderId="49" xfId="0" applyFont="1" applyFill="1" applyBorder="1" applyAlignment="1">
      <alignment horizontal="left" vertical="center" wrapText="1"/>
    </xf>
    <xf numFmtId="0" fontId="20" fillId="6" borderId="50" xfId="0" applyFont="1" applyFill="1" applyBorder="1" applyAlignment="1">
      <alignment horizontal="left" vertical="center" wrapText="1"/>
    </xf>
    <xf numFmtId="0" fontId="20" fillId="6" borderId="51" xfId="0" applyFont="1" applyFill="1" applyBorder="1" applyAlignment="1">
      <alignment horizontal="left" vertical="center" wrapText="1"/>
    </xf>
    <xf numFmtId="0" fontId="20" fillId="6" borderId="52" xfId="0" applyFont="1" applyFill="1" applyBorder="1" applyAlignment="1">
      <alignment horizontal="left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1" fillId="10" borderId="19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23" xfId="0" applyFont="1" applyFill="1" applyBorder="1" applyAlignment="1">
      <alignment horizontal="center" vertical="center" wrapText="1"/>
    </xf>
    <xf numFmtId="0" fontId="21" fillId="12" borderId="21" xfId="0" applyFont="1" applyFill="1" applyBorder="1" applyAlignment="1">
      <alignment horizontal="center" vertical="center" wrapText="1"/>
    </xf>
    <xf numFmtId="0" fontId="21" fillId="12" borderId="60" xfId="0" applyFont="1" applyFill="1" applyBorder="1" applyAlignment="1">
      <alignment horizontal="center" vertical="center" wrapText="1"/>
    </xf>
    <xf numFmtId="0" fontId="19" fillId="15" borderId="53" xfId="0" applyFont="1" applyFill="1" applyBorder="1" applyAlignment="1">
      <alignment horizontal="left" vertical="center" wrapText="1"/>
    </xf>
    <xf numFmtId="0" fontId="19" fillId="15" borderId="39" xfId="0" applyFont="1" applyFill="1" applyBorder="1" applyAlignment="1">
      <alignment horizontal="left" vertical="center" wrapText="1"/>
    </xf>
    <xf numFmtId="0" fontId="19" fillId="15" borderId="54" xfId="0" applyFont="1" applyFill="1" applyBorder="1" applyAlignment="1">
      <alignment horizontal="left" vertical="center" wrapText="1"/>
    </xf>
    <xf numFmtId="0" fontId="19" fillId="15" borderId="57" xfId="0" applyFont="1" applyFill="1" applyBorder="1" applyAlignment="1">
      <alignment vertical="center" wrapText="1"/>
    </xf>
    <xf numFmtId="0" fontId="19" fillId="15" borderId="46" xfId="0" applyFont="1" applyFill="1" applyBorder="1" applyAlignment="1">
      <alignment vertical="center" wrapText="1"/>
    </xf>
    <xf numFmtId="0" fontId="19" fillId="15" borderId="58" xfId="0" applyFont="1" applyFill="1" applyBorder="1" applyAlignment="1">
      <alignment vertical="center" wrapText="1"/>
    </xf>
    <xf numFmtId="0" fontId="19" fillId="24" borderId="57" xfId="0" applyFont="1" applyFill="1" applyBorder="1" applyAlignment="1">
      <alignment vertical="center" wrapText="1"/>
    </xf>
    <xf numFmtId="0" fontId="19" fillId="24" borderId="46" xfId="0" applyFont="1" applyFill="1" applyBorder="1" applyAlignment="1">
      <alignment vertical="center" wrapText="1"/>
    </xf>
    <xf numFmtId="0" fontId="19" fillId="24" borderId="58" xfId="0" applyFont="1" applyFill="1" applyBorder="1" applyAlignment="1">
      <alignment vertical="center" wrapText="1"/>
    </xf>
    <xf numFmtId="0" fontId="19" fillId="15" borderId="53" xfId="0" applyFont="1" applyFill="1" applyBorder="1" applyAlignment="1">
      <alignment vertical="center" wrapText="1"/>
    </xf>
    <xf numFmtId="0" fontId="19" fillId="15" borderId="39" xfId="0" applyFont="1" applyFill="1" applyBorder="1" applyAlignment="1">
      <alignment vertical="center" wrapText="1"/>
    </xf>
    <xf numFmtId="0" fontId="19" fillId="15" borderId="54" xfId="0" applyFont="1" applyFill="1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20" fillId="6" borderId="59" xfId="0" applyFont="1" applyFill="1" applyBorder="1" applyAlignment="1">
      <alignment horizontal="center" vertical="center" wrapText="1"/>
    </xf>
    <xf numFmtId="0" fontId="20" fillId="6" borderId="47" xfId="0" applyFont="1" applyFill="1" applyBorder="1" applyAlignment="1">
      <alignment horizontal="center" vertical="center" wrapText="1"/>
    </xf>
    <xf numFmtId="0" fontId="20" fillId="6" borderId="48" xfId="0" applyFont="1" applyFill="1" applyBorder="1" applyAlignment="1">
      <alignment horizontal="center" vertical="center" wrapText="1"/>
    </xf>
    <xf numFmtId="0" fontId="20" fillId="6" borderId="49" xfId="0" applyFont="1" applyFill="1" applyBorder="1" applyAlignment="1">
      <alignment horizontal="center" vertical="center" wrapText="1"/>
    </xf>
    <xf numFmtId="0" fontId="20" fillId="6" borderId="50" xfId="0" applyFont="1" applyFill="1" applyBorder="1" applyAlignment="1">
      <alignment horizontal="center" vertical="center" wrapText="1"/>
    </xf>
    <xf numFmtId="0" fontId="20" fillId="6" borderId="51" xfId="0" applyFont="1" applyFill="1" applyBorder="1" applyAlignment="1">
      <alignment horizontal="center" vertical="center" wrapText="1"/>
    </xf>
    <xf numFmtId="0" fontId="20" fillId="6" borderId="52" xfId="0" applyFont="1" applyFill="1" applyBorder="1" applyAlignment="1">
      <alignment horizontal="center" vertical="center" wrapText="1"/>
    </xf>
    <xf numFmtId="0" fontId="21" fillId="12" borderId="27" xfId="0" applyFont="1" applyFill="1" applyBorder="1" applyAlignment="1">
      <alignment horizontal="center" vertical="center" wrapText="1"/>
    </xf>
    <xf numFmtId="0" fontId="11" fillId="27" borderId="38" xfId="0" applyFont="1" applyFill="1" applyBorder="1" applyAlignment="1" applyProtection="1">
      <alignment horizontal="center" vertical="center"/>
    </xf>
    <xf numFmtId="0" fontId="21" fillId="27" borderId="38" xfId="0" applyFont="1" applyFill="1" applyBorder="1" applyAlignment="1" applyProtection="1">
      <alignment horizontal="center" vertical="center"/>
    </xf>
    <xf numFmtId="0" fontId="19" fillId="24" borderId="57" xfId="0" applyFont="1" applyFill="1" applyBorder="1" applyAlignment="1" applyProtection="1">
      <alignment horizontal="left" vertical="center" wrapText="1"/>
      <protection locked="0"/>
    </xf>
    <xf numFmtId="0" fontId="19" fillId="24" borderId="46" xfId="0" applyFont="1" applyFill="1" applyBorder="1" applyAlignment="1" applyProtection="1">
      <alignment horizontal="left" vertical="center" wrapText="1"/>
      <protection locked="0"/>
    </xf>
    <xf numFmtId="0" fontId="19" fillId="24" borderId="58" xfId="0" applyFont="1" applyFill="1" applyBorder="1" applyAlignment="1" applyProtection="1">
      <alignment horizontal="left" vertical="center" wrapText="1"/>
      <protection locked="0"/>
    </xf>
    <xf numFmtId="0" fontId="19" fillId="15" borderId="55" xfId="0" applyFont="1" applyFill="1" applyBorder="1" applyAlignment="1" applyProtection="1">
      <alignment horizontal="left" vertical="center" wrapText="1"/>
      <protection locked="0"/>
    </xf>
    <xf numFmtId="0" fontId="19" fillId="15" borderId="40" xfId="0" applyFont="1" applyFill="1" applyBorder="1" applyAlignment="1" applyProtection="1">
      <alignment horizontal="left" vertical="center" wrapText="1"/>
      <protection locked="0"/>
    </xf>
    <xf numFmtId="0" fontId="19" fillId="15" borderId="56" xfId="0" applyFont="1" applyFill="1" applyBorder="1" applyAlignment="1" applyProtection="1">
      <alignment horizontal="left" vertical="center" wrapText="1"/>
      <protection locked="0"/>
    </xf>
    <xf numFmtId="0" fontId="19" fillId="15" borderId="57" xfId="0" applyFont="1" applyFill="1" applyBorder="1" applyAlignment="1" applyProtection="1">
      <alignment horizontal="left" vertical="center" wrapText="1"/>
      <protection locked="0"/>
    </xf>
    <xf numFmtId="0" fontId="19" fillId="15" borderId="46" xfId="0" applyFont="1" applyFill="1" applyBorder="1" applyAlignment="1" applyProtection="1">
      <alignment horizontal="left" vertical="center" wrapText="1"/>
      <protection locked="0"/>
    </xf>
    <xf numFmtId="0" fontId="19" fillId="15" borderId="58" xfId="0" applyFont="1" applyFill="1" applyBorder="1" applyAlignment="1" applyProtection="1">
      <alignment horizontal="left" vertical="center" wrapText="1"/>
      <protection locked="0"/>
    </xf>
    <xf numFmtId="0" fontId="13" fillId="25" borderId="38" xfId="0" applyFont="1" applyFill="1" applyBorder="1" applyAlignment="1" applyProtection="1">
      <alignment horizontal="center" vertical="top" wrapText="1"/>
      <protection locked="0"/>
    </xf>
    <xf numFmtId="0" fontId="11" fillId="27" borderId="38" xfId="0" applyFont="1" applyFill="1" applyBorder="1" applyAlignment="1" applyProtection="1">
      <alignment horizontal="center" vertical="center"/>
      <protection locked="0"/>
    </xf>
    <xf numFmtId="0" fontId="21" fillId="10" borderId="19" xfId="0" applyFont="1" applyFill="1" applyBorder="1" applyAlignment="1" applyProtection="1">
      <alignment horizontal="center" vertical="center" wrapText="1"/>
      <protection locked="0"/>
    </xf>
    <xf numFmtId="0" fontId="21" fillId="10" borderId="22" xfId="0" applyFont="1" applyFill="1" applyBorder="1" applyAlignment="1" applyProtection="1">
      <alignment horizontal="center" vertical="center" wrapText="1"/>
      <protection locked="0"/>
    </xf>
    <xf numFmtId="0" fontId="21" fillId="10" borderId="23" xfId="0" applyFont="1" applyFill="1" applyBorder="1" applyAlignment="1" applyProtection="1">
      <alignment horizontal="center" vertical="center" wrapText="1"/>
      <protection locked="0"/>
    </xf>
    <xf numFmtId="0" fontId="21" fillId="12" borderId="21" xfId="0" applyFont="1" applyFill="1" applyBorder="1" applyAlignment="1" applyProtection="1">
      <alignment horizontal="center" vertical="center" wrapText="1"/>
      <protection locked="0"/>
    </xf>
    <xf numFmtId="0" fontId="21" fillId="12" borderId="27" xfId="0" applyFont="1" applyFill="1" applyBorder="1" applyAlignment="1" applyProtection="1">
      <alignment horizontal="center" vertical="center" wrapText="1"/>
      <protection locked="0"/>
    </xf>
    <xf numFmtId="0" fontId="19" fillId="15" borderId="53" xfId="0" applyFont="1" applyFill="1" applyBorder="1" applyAlignment="1" applyProtection="1">
      <alignment horizontal="left" vertical="center" wrapText="1"/>
      <protection locked="0"/>
    </xf>
    <xf numFmtId="0" fontId="19" fillId="15" borderId="39" xfId="0" applyFont="1" applyFill="1" applyBorder="1" applyAlignment="1" applyProtection="1">
      <alignment horizontal="left" vertical="center" wrapText="1"/>
      <protection locked="0"/>
    </xf>
    <xf numFmtId="0" fontId="19" fillId="15" borderId="54" xfId="0" applyFont="1" applyFill="1" applyBorder="1" applyAlignment="1" applyProtection="1">
      <alignment horizontal="left" vertical="center" wrapText="1"/>
      <protection locked="0"/>
    </xf>
    <xf numFmtId="0" fontId="19" fillId="15" borderId="57" xfId="0" applyFont="1" applyFill="1" applyBorder="1" applyAlignment="1" applyProtection="1">
      <alignment vertical="center" wrapText="1"/>
      <protection locked="0"/>
    </xf>
    <xf numFmtId="0" fontId="19" fillId="15" borderId="46" xfId="0" applyFont="1" applyFill="1" applyBorder="1" applyAlignment="1" applyProtection="1">
      <alignment vertical="center" wrapText="1"/>
      <protection locked="0"/>
    </xf>
    <xf numFmtId="0" fontId="19" fillId="15" borderId="58" xfId="0" applyFont="1" applyFill="1" applyBorder="1" applyAlignment="1" applyProtection="1">
      <alignment vertical="center" wrapText="1"/>
      <protection locked="0"/>
    </xf>
    <xf numFmtId="0" fontId="19" fillId="24" borderId="57" xfId="0" applyFont="1" applyFill="1" applyBorder="1" applyAlignment="1" applyProtection="1">
      <alignment vertical="center" wrapText="1"/>
      <protection locked="0"/>
    </xf>
    <xf numFmtId="0" fontId="19" fillId="24" borderId="46" xfId="0" applyFont="1" applyFill="1" applyBorder="1" applyAlignment="1" applyProtection="1">
      <alignment vertical="center" wrapText="1"/>
      <protection locked="0"/>
    </xf>
    <xf numFmtId="0" fontId="19" fillId="24" borderId="58" xfId="0" applyFont="1" applyFill="1" applyBorder="1" applyAlignment="1" applyProtection="1">
      <alignment vertical="center" wrapText="1"/>
      <protection locked="0"/>
    </xf>
    <xf numFmtId="0" fontId="20" fillId="6" borderId="16" xfId="0" applyFont="1" applyFill="1" applyBorder="1" applyAlignment="1" applyProtection="1">
      <alignment horizontal="center" vertical="center" wrapText="1"/>
      <protection locked="0"/>
    </xf>
    <xf numFmtId="0" fontId="20" fillId="6" borderId="17" xfId="0" applyFont="1" applyFill="1" applyBorder="1" applyAlignment="1" applyProtection="1">
      <alignment horizontal="center" vertical="center" wrapText="1"/>
      <protection locked="0"/>
    </xf>
    <xf numFmtId="0" fontId="20" fillId="6" borderId="59" xfId="0" applyFont="1" applyFill="1" applyBorder="1" applyAlignment="1" applyProtection="1">
      <alignment horizontal="center" vertical="center" wrapText="1"/>
      <protection locked="0"/>
    </xf>
    <xf numFmtId="0" fontId="13" fillId="26" borderId="38" xfId="0" applyFont="1" applyFill="1" applyBorder="1" applyAlignment="1" applyProtection="1">
      <alignment horizontal="center" vertical="top" wrapText="1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6" fillId="3" borderId="9" xfId="0" applyFont="1" applyFill="1" applyBorder="1" applyAlignment="1" applyProtection="1">
      <alignment horizontal="left" vertical="top" wrapText="1"/>
      <protection locked="0"/>
    </xf>
    <xf numFmtId="0" fontId="16" fillId="3" borderId="10" xfId="0" applyFont="1" applyFill="1" applyBorder="1" applyAlignment="1" applyProtection="1">
      <alignment horizontal="left" vertical="top" wrapText="1"/>
      <protection locked="0"/>
    </xf>
    <xf numFmtId="0" fontId="16" fillId="3" borderId="11" xfId="0" applyFont="1" applyFill="1" applyBorder="1" applyAlignment="1" applyProtection="1">
      <alignment horizontal="left" vertical="top" wrapText="1"/>
      <protection locked="0"/>
    </xf>
    <xf numFmtId="0" fontId="21" fillId="27" borderId="38" xfId="0" applyFont="1" applyFill="1" applyBorder="1" applyAlignment="1" applyProtection="1">
      <alignment horizontal="center" vertical="center"/>
      <protection locked="0"/>
    </xf>
    <xf numFmtId="0" fontId="20" fillId="6" borderId="47" xfId="0" applyFont="1" applyFill="1" applyBorder="1" applyAlignment="1" applyProtection="1">
      <alignment horizontal="center" vertical="center" wrapText="1"/>
      <protection locked="0"/>
    </xf>
    <xf numFmtId="0" fontId="20" fillId="6" borderId="48" xfId="0" applyFont="1" applyFill="1" applyBorder="1" applyAlignment="1" applyProtection="1">
      <alignment horizontal="center" vertical="center" wrapText="1"/>
      <protection locked="0"/>
    </xf>
    <xf numFmtId="0" fontId="20" fillId="6" borderId="49" xfId="0" applyFont="1" applyFill="1" applyBorder="1" applyAlignment="1" applyProtection="1">
      <alignment horizontal="center" vertical="center" wrapText="1"/>
      <protection locked="0"/>
    </xf>
    <xf numFmtId="0" fontId="20" fillId="6" borderId="50" xfId="0" applyFont="1" applyFill="1" applyBorder="1" applyAlignment="1" applyProtection="1">
      <alignment horizontal="center" vertical="center" wrapText="1"/>
      <protection locked="0"/>
    </xf>
    <xf numFmtId="0" fontId="20" fillId="6" borderId="51" xfId="0" applyFont="1" applyFill="1" applyBorder="1" applyAlignment="1" applyProtection="1">
      <alignment horizontal="center" vertical="center" wrapText="1"/>
      <protection locked="0"/>
    </xf>
    <xf numFmtId="0" fontId="20" fillId="6" borderId="52" xfId="0" applyFont="1" applyFill="1" applyBorder="1" applyAlignment="1" applyProtection="1">
      <alignment horizontal="center" vertical="center" wrapText="1"/>
      <protection locked="0"/>
    </xf>
    <xf numFmtId="0" fontId="20" fillId="6" borderId="20" xfId="0" applyFont="1" applyFill="1" applyBorder="1" applyAlignment="1" applyProtection="1">
      <alignment horizontal="center" vertical="center" wrapText="1"/>
      <protection locked="0"/>
    </xf>
    <xf numFmtId="0" fontId="20" fillId="6" borderId="26" xfId="0" applyFont="1" applyFill="1" applyBorder="1" applyAlignment="1" applyProtection="1">
      <alignment horizontal="center" vertical="center" wrapText="1"/>
      <protection locked="0"/>
    </xf>
    <xf numFmtId="0" fontId="19" fillId="15" borderId="53" xfId="0" applyFont="1" applyFill="1" applyBorder="1" applyAlignment="1" applyProtection="1">
      <alignment vertical="center" wrapText="1"/>
      <protection locked="0"/>
    </xf>
    <xf numFmtId="0" fontId="19" fillId="15" borderId="39" xfId="0" applyFont="1" applyFill="1" applyBorder="1" applyAlignment="1" applyProtection="1">
      <alignment vertical="center" wrapText="1"/>
      <protection locked="0"/>
    </xf>
    <xf numFmtId="0" fontId="19" fillId="15" borderId="54" xfId="0" applyFont="1" applyFill="1" applyBorder="1" applyAlignment="1" applyProtection="1">
      <alignment vertical="center" wrapText="1"/>
      <protection locked="0"/>
    </xf>
    <xf numFmtId="0" fontId="19" fillId="15" borderId="55" xfId="0" applyFont="1" applyFill="1" applyBorder="1" applyAlignment="1" applyProtection="1">
      <alignment vertical="center" wrapText="1"/>
      <protection locked="0"/>
    </xf>
    <xf numFmtId="0" fontId="19" fillId="15" borderId="40" xfId="0" applyFont="1" applyFill="1" applyBorder="1" applyAlignment="1" applyProtection="1">
      <alignment vertical="center" wrapText="1"/>
      <protection locked="0"/>
    </xf>
    <xf numFmtId="0" fontId="19" fillId="15" borderId="56" xfId="0" applyFont="1" applyFill="1" applyBorder="1" applyAlignment="1" applyProtection="1">
      <alignment vertical="center" wrapText="1"/>
      <protection locked="0"/>
    </xf>
    <xf numFmtId="0" fontId="20" fillId="6" borderId="47" xfId="0" applyFont="1" applyFill="1" applyBorder="1" applyAlignment="1" applyProtection="1">
      <alignment horizontal="left" vertical="center" wrapText="1"/>
      <protection locked="0"/>
    </xf>
    <xf numFmtId="0" fontId="20" fillId="6" borderId="48" xfId="0" applyFont="1" applyFill="1" applyBorder="1" applyAlignment="1" applyProtection="1">
      <alignment horizontal="left" vertical="center" wrapText="1"/>
      <protection locked="0"/>
    </xf>
    <xf numFmtId="0" fontId="20" fillId="6" borderId="49" xfId="0" applyFont="1" applyFill="1" applyBorder="1" applyAlignment="1" applyProtection="1">
      <alignment horizontal="left" vertical="center" wrapText="1"/>
      <protection locked="0"/>
    </xf>
    <xf numFmtId="0" fontId="20" fillId="6" borderId="50" xfId="0" applyFont="1" applyFill="1" applyBorder="1" applyAlignment="1" applyProtection="1">
      <alignment horizontal="left" vertical="center" wrapText="1"/>
      <protection locked="0"/>
    </xf>
    <xf numFmtId="0" fontId="20" fillId="6" borderId="51" xfId="0" applyFont="1" applyFill="1" applyBorder="1" applyAlignment="1" applyProtection="1">
      <alignment horizontal="left" vertical="center" wrapText="1"/>
      <protection locked="0"/>
    </xf>
    <xf numFmtId="0" fontId="20" fillId="6" borderId="52" xfId="0" applyFont="1" applyFill="1" applyBorder="1" applyAlignment="1" applyProtection="1">
      <alignment horizontal="left" vertical="center" wrapText="1"/>
      <protection locked="0"/>
    </xf>
  </cellXfs>
  <cellStyles count="76">
    <cellStyle name="Lien hypertexte 2" xfId="1"/>
    <cellStyle name="Milliers 2" xfId="2"/>
    <cellStyle name="Normal" xfId="0" builtinId="0"/>
    <cellStyle name="Normal 2" xfId="3"/>
    <cellStyle name="Normal 3" xfId="4"/>
    <cellStyle name="Normal 3 2" xfId="5"/>
    <cellStyle name="Normal 3 3" xfId="6"/>
    <cellStyle name="Normal 4" xfId="7"/>
    <cellStyle name="Normal 4 2" xfId="8"/>
    <cellStyle name="Normal 4 2 2" xfId="9"/>
    <cellStyle name="Normal 4 2 2 2" xfId="10"/>
    <cellStyle name="Normal 4 2 2 2 2" xfId="11"/>
    <cellStyle name="Normal 4 2 2 3" xfId="12"/>
    <cellStyle name="Normal 4 2 2 3 2" xfId="13"/>
    <cellStyle name="Normal 4 2 2 4" xfId="14"/>
    <cellStyle name="Normal 4 2 2 4 2" xfId="15"/>
    <cellStyle name="Normal 4 2 2 5" xfId="16"/>
    <cellStyle name="Normal 4 2 3" xfId="17"/>
    <cellStyle name="Normal 4 2 3 2" xfId="18"/>
    <cellStyle name="Normal 4 2 4" xfId="19"/>
    <cellStyle name="Normal 4 2 4 2" xfId="20"/>
    <cellStyle name="Normal 4 2 5" xfId="21"/>
    <cellStyle name="Normal 4 3" xfId="22"/>
    <cellStyle name="Normal 4 3 2" xfId="23"/>
    <cellStyle name="Normal 4 4" xfId="24"/>
    <cellStyle name="Normal 4 4 2" xfId="25"/>
    <cellStyle name="Normal 4 5" xfId="26"/>
    <cellStyle name="Normal 4 5 2" xfId="27"/>
    <cellStyle name="Normal 4 6" xfId="28"/>
    <cellStyle name="Normal 5" xfId="29"/>
    <cellStyle name="Normal 6" xfId="30"/>
    <cellStyle name="Normal 6 2" xfId="31"/>
    <cellStyle name="Normal 6 2 2" xfId="32"/>
    <cellStyle name="Normal 6 2 2 2" xfId="33"/>
    <cellStyle name="Normal 6 2 3" xfId="34"/>
    <cellStyle name="Normal 6 2 3 2" xfId="35"/>
    <cellStyle name="Normal 6 2 4" xfId="36"/>
    <cellStyle name="Normal 6 3" xfId="37"/>
    <cellStyle name="Normal 6 3 2" xfId="38"/>
    <cellStyle name="Normal 6 4" xfId="39"/>
    <cellStyle name="Normal 6 4 2" xfId="40"/>
    <cellStyle name="Normal 6 5" xfId="41"/>
    <cellStyle name="Normal 6 5 2" xfId="42"/>
    <cellStyle name="Normal 6 6" xfId="43"/>
    <cellStyle name="Normal 7" xfId="44"/>
    <cellStyle name="Normal 7 2" xfId="45"/>
    <cellStyle name="Normal 7 2 2" xfId="46"/>
    <cellStyle name="Normal 7 2 2 2" xfId="47"/>
    <cellStyle name="Normal 7 2 3" xfId="48"/>
    <cellStyle name="Normal 7 2 3 2" xfId="49"/>
    <cellStyle name="Normal 7 2 4" xfId="50"/>
    <cellStyle name="Normal 7 3" xfId="51"/>
    <cellStyle name="Normal 7 3 2" xfId="52"/>
    <cellStyle name="Normal 7 4" xfId="53"/>
    <cellStyle name="Normal 7 4 2" xfId="54"/>
    <cellStyle name="Normal 7 5" xfId="55"/>
    <cellStyle name="Normal 7 5 2" xfId="56"/>
    <cellStyle name="Normal 7 6" xfId="57"/>
    <cellStyle name="Normal 7 7" xfId="58"/>
    <cellStyle name="Normal 8" xfId="59"/>
    <cellStyle name="Normal 9" xfId="60"/>
    <cellStyle name="Pourcentage 2" xfId="61"/>
    <cellStyle name="Pourcentage 2 2" xfId="62"/>
    <cellStyle name="Pourcentage 2 2 2" xfId="63"/>
    <cellStyle name="Pourcentage 2 2 2 2" xfId="64"/>
    <cellStyle name="Pourcentage 2 2 3" xfId="65"/>
    <cellStyle name="Pourcentage 2 2 3 2" xfId="66"/>
    <cellStyle name="Pourcentage 2 2 4" xfId="67"/>
    <cellStyle name="Pourcentage 2 3" xfId="68"/>
    <cellStyle name="Pourcentage 2 3 2" xfId="69"/>
    <cellStyle name="Pourcentage 2 4" xfId="70"/>
    <cellStyle name="Pourcentage 2 4 2" xfId="71"/>
    <cellStyle name="Pourcentage 2 5" xfId="72"/>
    <cellStyle name="Pourcentage 2 5 2" xfId="73"/>
    <cellStyle name="Pourcentage 2 6" xfId="74"/>
    <cellStyle name="Pourcentage 3" xfId="75"/>
  </cellStyles>
  <dxfs count="0"/>
  <tableStyles count="0" defaultTableStyle="TableStyleMedium2" defaultPivotStyle="PivotStyleLight16"/>
  <colors>
    <mruColors>
      <color rgb="FF808080"/>
      <color rgb="FF9BA937"/>
      <color rgb="FFF2F2F2"/>
      <color rgb="FFD9D9D9"/>
      <color rgb="FFEAE4DB"/>
      <color rgb="FFD5CAB6"/>
      <color rgb="FF594B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314326</xdr:colOff>
      <xdr:row>13</xdr:row>
      <xdr:rowOff>104774</xdr:rowOff>
    </xdr:from>
    <xdr:to>
      <xdr:col>3</xdr:col>
      <xdr:colOff>485136</xdr:colOff>
      <xdr:row>21</xdr:row>
      <xdr:rowOff>28575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4772024"/>
          <a:ext cx="2456810" cy="1447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193769</xdr:colOff>
      <xdr:row>18</xdr:row>
      <xdr:rowOff>175093</xdr:rowOff>
    </xdr:from>
    <xdr:to>
      <xdr:col>2</xdr:col>
      <xdr:colOff>3965799</xdr:colOff>
      <xdr:row>30</xdr:row>
      <xdr:rowOff>135405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5769" y="5195328"/>
          <a:ext cx="5710648" cy="2246312"/>
        </a:xfrm>
        <a:prstGeom prst="rect">
          <a:avLst/>
        </a:prstGeom>
      </xdr:spPr>
    </xdr:pic>
    <xdr:clientData/>
  </xdr:twoCellAnchor>
  <xdr:twoCellAnchor editAs="oneCell">
    <xdr:from>
      <xdr:col>1</xdr:col>
      <xdr:colOff>225137</xdr:colOff>
      <xdr:row>31</xdr:row>
      <xdr:rowOff>1444</xdr:rowOff>
    </xdr:from>
    <xdr:to>
      <xdr:col>2</xdr:col>
      <xdr:colOff>3792682</xdr:colOff>
      <xdr:row>42</xdr:row>
      <xdr:rowOff>81761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7137" y="7500217"/>
          <a:ext cx="5507181" cy="2175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workbookViewId="0">
      <selection activeCell="C28" sqref="C28"/>
    </sheetView>
  </sheetViews>
  <sheetFormatPr baseColWidth="10" defaultRowHeight="15"/>
  <cols>
    <col min="8" max="8" width="12.85546875" customWidth="1"/>
    <col min="14" max="14" width="11.42578125" customWidth="1"/>
  </cols>
  <sheetData>
    <row r="1" spans="1:8" ht="50.25">
      <c r="A1" s="1" t="s">
        <v>22</v>
      </c>
    </row>
    <row r="2" spans="1:8" ht="50.25">
      <c r="A2" s="1" t="s">
        <v>23</v>
      </c>
    </row>
    <row r="3" spans="1:8" ht="50.25">
      <c r="A3" s="1" t="s">
        <v>7</v>
      </c>
    </row>
    <row r="6" spans="1:8" ht="46.5">
      <c r="B6" s="106" t="s">
        <v>198</v>
      </c>
    </row>
    <row r="7" spans="1:8" ht="50.25">
      <c r="B7" s="2"/>
    </row>
    <row r="9" spans="1:8">
      <c r="B9" s="3" t="s">
        <v>8</v>
      </c>
    </row>
    <row r="15" spans="1:8" ht="15" customHeight="1">
      <c r="E15" s="242" t="s">
        <v>0</v>
      </c>
      <c r="F15" s="242"/>
      <c r="G15" s="241" t="s">
        <v>1</v>
      </c>
      <c r="H15" s="241"/>
    </row>
    <row r="16" spans="1:8" ht="15" customHeight="1">
      <c r="E16" s="242" t="s">
        <v>2</v>
      </c>
      <c r="F16" s="242"/>
      <c r="G16" s="241" t="s">
        <v>3</v>
      </c>
      <c r="H16" s="241"/>
    </row>
    <row r="17" spans="5:8">
      <c r="E17" s="243" t="s">
        <v>4</v>
      </c>
      <c r="F17" s="243"/>
      <c r="G17" s="244" t="s">
        <v>176</v>
      </c>
      <c r="H17" s="244"/>
    </row>
    <row r="18" spans="5:8">
      <c r="E18" s="4" t="s">
        <v>5</v>
      </c>
      <c r="F18" s="19">
        <v>44562</v>
      </c>
      <c r="G18" s="5" t="s">
        <v>6</v>
      </c>
      <c r="H18" s="20">
        <v>46388</v>
      </c>
    </row>
    <row r="20" spans="5:8">
      <c r="E20" s="13" t="s">
        <v>81</v>
      </c>
    </row>
  </sheetData>
  <mergeCells count="6">
    <mergeCell ref="G16:H16"/>
    <mergeCell ref="E16:F16"/>
    <mergeCell ref="G15:H15"/>
    <mergeCell ref="E15:F15"/>
    <mergeCell ref="E17:F17"/>
    <mergeCell ref="G17:H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showGridLines="0" zoomScale="85" zoomScaleNormal="85" workbookViewId="0">
      <selection activeCell="C47" sqref="C47"/>
    </sheetView>
  </sheetViews>
  <sheetFormatPr baseColWidth="10" defaultRowHeight="15"/>
  <cols>
    <col min="1" max="1" width="11.42578125" customWidth="1"/>
    <col min="2" max="2" width="29" customWidth="1"/>
    <col min="3" max="3" width="66.7109375" customWidth="1"/>
  </cols>
  <sheetData>
    <row r="2" spans="1:3" ht="50.25">
      <c r="A2" s="2" t="s">
        <v>214</v>
      </c>
    </row>
    <row r="6" spans="1:3">
      <c r="B6" s="14" t="s">
        <v>18</v>
      </c>
      <c r="C6" s="14" t="s">
        <v>89</v>
      </c>
    </row>
    <row r="7" spans="1:3">
      <c r="B7" s="14" t="s">
        <v>26</v>
      </c>
      <c r="C7" s="15" t="s">
        <v>178</v>
      </c>
    </row>
    <row r="8" spans="1:3">
      <c r="B8" s="14" t="s">
        <v>61</v>
      </c>
      <c r="C8" s="16" t="s">
        <v>177</v>
      </c>
    </row>
    <row r="9" spans="1:3">
      <c r="B9" s="14" t="s">
        <v>62</v>
      </c>
      <c r="C9" s="15" t="s">
        <v>179</v>
      </c>
    </row>
    <row r="10" spans="1:3">
      <c r="B10" s="14" t="s">
        <v>72</v>
      </c>
      <c r="C10" s="16" t="s">
        <v>180</v>
      </c>
    </row>
    <row r="11" spans="1:3">
      <c r="B11" s="14" t="s">
        <v>74</v>
      </c>
      <c r="C11" s="15">
        <v>3.49</v>
      </c>
    </row>
    <row r="12" spans="1:3">
      <c r="B12" s="14" t="s">
        <v>83</v>
      </c>
      <c r="C12" s="16" t="s">
        <v>181</v>
      </c>
    </row>
    <row r="13" spans="1:3">
      <c r="B13" s="14" t="s">
        <v>84</v>
      </c>
      <c r="C13" s="15">
        <v>4.33</v>
      </c>
    </row>
    <row r="14" spans="1:3">
      <c r="B14" s="14" t="s">
        <v>63</v>
      </c>
      <c r="C14" s="16" t="s">
        <v>182</v>
      </c>
    </row>
    <row r="15" spans="1:3">
      <c r="B15" s="14" t="s">
        <v>73</v>
      </c>
      <c r="C15" s="15" t="s">
        <v>82</v>
      </c>
    </row>
    <row r="16" spans="1:3">
      <c r="B16" s="14" t="s">
        <v>75</v>
      </c>
      <c r="C16" s="17" t="s">
        <v>183</v>
      </c>
    </row>
    <row r="17" spans="2:3" ht="96">
      <c r="B17" s="21" t="s">
        <v>20</v>
      </c>
      <c r="C17" s="15" t="s">
        <v>184</v>
      </c>
    </row>
    <row r="18" spans="2:3" ht="24">
      <c r="B18" s="14" t="s">
        <v>19</v>
      </c>
      <c r="C18" s="18" t="s">
        <v>185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U208"/>
  <sheetViews>
    <sheetView showGridLines="0" tabSelected="1" zoomScale="85" zoomScaleNormal="85" workbookViewId="0">
      <selection activeCell="G9" sqref="G9"/>
    </sheetView>
  </sheetViews>
  <sheetFormatPr baseColWidth="10" defaultRowHeight="15"/>
  <cols>
    <col min="1" max="1" width="11.42578125" style="6"/>
    <col min="2" max="2" width="2.85546875" style="6" customWidth="1"/>
    <col min="3" max="3" width="11.42578125" style="6"/>
    <col min="4" max="4" width="48.28515625" style="6" customWidth="1"/>
    <col min="5" max="5" width="7.42578125" style="6" customWidth="1"/>
    <col min="6" max="6" width="11.42578125" style="6" customWidth="1"/>
    <col min="7" max="7" width="13.5703125" style="6" customWidth="1"/>
    <col min="8" max="8" width="12.7109375" style="6" customWidth="1"/>
    <col min="9" max="11" width="11.42578125" style="6" customWidth="1"/>
    <col min="12" max="12" width="9.42578125" style="6" bestFit="1" customWidth="1"/>
    <col min="13" max="15" width="11.42578125" style="6"/>
    <col min="16" max="16" width="11.42578125" style="6" customWidth="1"/>
    <col min="17" max="16384" width="11.42578125" style="6"/>
  </cols>
  <sheetData>
    <row r="2" spans="1:9" ht="46.5">
      <c r="A2" s="113" t="str">
        <f>Sommaire!B6</f>
        <v>Unité de toiture réversible</v>
      </c>
    </row>
    <row r="4" spans="1:9">
      <c r="A4" s="7" t="s">
        <v>21</v>
      </c>
    </row>
    <row r="6" spans="1:9">
      <c r="C6" s="110" t="s">
        <v>187</v>
      </c>
      <c r="D6" s="110" t="s">
        <v>189</v>
      </c>
      <c r="E6" s="111"/>
      <c r="F6" s="111"/>
      <c r="G6" s="108">
        <v>99.8</v>
      </c>
      <c r="H6" s="110" t="s">
        <v>77</v>
      </c>
      <c r="I6" s="9" t="s">
        <v>203</v>
      </c>
    </row>
    <row r="7" spans="1:9">
      <c r="C7" s="110" t="s">
        <v>74</v>
      </c>
      <c r="D7" s="110" t="s">
        <v>200</v>
      </c>
      <c r="E7" s="111"/>
      <c r="F7" s="111"/>
      <c r="G7" s="108">
        <v>3.49</v>
      </c>
      <c r="H7" s="110"/>
      <c r="I7" s="9" t="s">
        <v>204</v>
      </c>
    </row>
    <row r="8" spans="1:9">
      <c r="C8" s="110" t="s">
        <v>188</v>
      </c>
      <c r="D8" s="110" t="s">
        <v>190</v>
      </c>
      <c r="E8" s="111"/>
      <c r="F8" s="111"/>
      <c r="G8" s="108">
        <v>106.57</v>
      </c>
      <c r="H8" s="110" t="s">
        <v>77</v>
      </c>
      <c r="I8" s="9" t="s">
        <v>205</v>
      </c>
    </row>
    <row r="9" spans="1:9">
      <c r="C9" s="110" t="s">
        <v>84</v>
      </c>
      <c r="D9" s="110" t="s">
        <v>201</v>
      </c>
      <c r="E9" s="111"/>
      <c r="F9" s="111"/>
      <c r="G9" s="108">
        <v>4.33</v>
      </c>
      <c r="H9" s="110"/>
      <c r="I9" s="9" t="s">
        <v>202</v>
      </c>
    </row>
    <row r="10" spans="1:9">
      <c r="C10" s="109" t="s">
        <v>191</v>
      </c>
      <c r="D10" s="109" t="s">
        <v>199</v>
      </c>
      <c r="E10" s="109"/>
      <c r="F10" s="109"/>
      <c r="G10" s="112">
        <f>(G17*G6+G20*G8)/(G17+G20)</f>
        <v>101.831</v>
      </c>
      <c r="H10" s="109" t="s">
        <v>77</v>
      </c>
      <c r="I10" s="9" t="s">
        <v>206</v>
      </c>
    </row>
    <row r="11" spans="1:9">
      <c r="C11" s="110" t="s">
        <v>25</v>
      </c>
      <c r="D11" s="110" t="s">
        <v>87</v>
      </c>
      <c r="E11" s="110"/>
      <c r="F11" s="110"/>
      <c r="G11" s="108">
        <v>1543.02</v>
      </c>
      <c r="H11" s="110" t="s">
        <v>14</v>
      </c>
      <c r="I11" s="9" t="s">
        <v>207</v>
      </c>
    </row>
    <row r="12" spans="1:9">
      <c r="C12" s="110" t="s">
        <v>59</v>
      </c>
      <c r="D12" s="110" t="s">
        <v>58</v>
      </c>
      <c r="E12" s="110"/>
      <c r="F12" s="110"/>
      <c r="G12" s="108">
        <v>3.71</v>
      </c>
      <c r="H12" s="110" t="s">
        <v>14</v>
      </c>
      <c r="I12" s="9" t="s">
        <v>208</v>
      </c>
    </row>
    <row r="13" spans="1:9">
      <c r="C13" s="109" t="s">
        <v>85</v>
      </c>
      <c r="D13" s="109" t="s">
        <v>86</v>
      </c>
      <c r="E13" s="109"/>
      <c r="F13" s="109"/>
      <c r="G13" s="112">
        <f>G11+G12</f>
        <v>1546.73</v>
      </c>
      <c r="H13" s="109" t="s">
        <v>14</v>
      </c>
      <c r="I13" s="9" t="s">
        <v>209</v>
      </c>
    </row>
    <row r="14" spans="1:9">
      <c r="C14" s="109" t="s">
        <v>80</v>
      </c>
      <c r="D14" s="109" t="s">
        <v>79</v>
      </c>
      <c r="E14" s="109"/>
      <c r="F14" s="109"/>
      <c r="G14" s="112">
        <f>((G6/G7*G17)+(G8/G9*G20))*G26</f>
        <v>1205634.9689313578</v>
      </c>
      <c r="H14" s="109" t="s">
        <v>78</v>
      </c>
      <c r="I14" s="9" t="s">
        <v>210</v>
      </c>
    </row>
    <row r="15" spans="1:9" hidden="1">
      <c r="C15" s="10" t="s">
        <v>187</v>
      </c>
      <c r="D15" s="10" t="s">
        <v>189</v>
      </c>
      <c r="E15" s="10"/>
      <c r="F15" s="8"/>
      <c r="G15" s="173">
        <v>99.8</v>
      </c>
      <c r="H15" s="10" t="s">
        <v>77</v>
      </c>
      <c r="I15" s="10" t="s">
        <v>24</v>
      </c>
    </row>
    <row r="16" spans="1:9" hidden="1">
      <c r="C16" s="10" t="s">
        <v>74</v>
      </c>
      <c r="D16" s="10" t="s">
        <v>200</v>
      </c>
      <c r="E16" s="10"/>
      <c r="F16" s="8"/>
      <c r="G16" s="173">
        <v>3.49</v>
      </c>
      <c r="H16" s="10"/>
      <c r="I16" s="10" t="s">
        <v>24</v>
      </c>
    </row>
    <row r="17" spans="1:11" hidden="1">
      <c r="C17" s="10" t="s">
        <v>192</v>
      </c>
      <c r="D17" s="107" t="s">
        <v>195</v>
      </c>
      <c r="E17" s="10"/>
      <c r="F17" s="8"/>
      <c r="G17" s="173">
        <v>1400</v>
      </c>
      <c r="H17" s="10" t="s">
        <v>197</v>
      </c>
      <c r="I17" s="10" t="s">
        <v>24</v>
      </c>
    </row>
    <row r="18" spans="1:11" hidden="1">
      <c r="C18" s="10" t="s">
        <v>193</v>
      </c>
      <c r="D18" s="10" t="s">
        <v>190</v>
      </c>
      <c r="E18" s="10"/>
      <c r="F18" s="8"/>
      <c r="G18" s="173">
        <v>106.57</v>
      </c>
      <c r="H18" s="10" t="s">
        <v>77</v>
      </c>
      <c r="I18" s="10" t="s">
        <v>24</v>
      </c>
    </row>
    <row r="19" spans="1:11" hidden="1">
      <c r="C19" s="10" t="s">
        <v>84</v>
      </c>
      <c r="D19" s="10" t="s">
        <v>201</v>
      </c>
      <c r="E19" s="10"/>
      <c r="F19" s="8"/>
      <c r="G19" s="173">
        <v>4.33</v>
      </c>
      <c r="H19" s="10"/>
      <c r="I19" s="10" t="s">
        <v>24</v>
      </c>
    </row>
    <row r="20" spans="1:11" hidden="1">
      <c r="C20" s="10" t="s">
        <v>194</v>
      </c>
      <c r="D20" s="107" t="s">
        <v>196</v>
      </c>
      <c r="E20" s="10"/>
      <c r="F20" s="8"/>
      <c r="G20" s="173">
        <v>600</v>
      </c>
      <c r="H20" s="10" t="s">
        <v>197</v>
      </c>
      <c r="I20" s="10" t="s">
        <v>24</v>
      </c>
    </row>
    <row r="21" spans="1:11" hidden="1">
      <c r="C21" s="10" t="s">
        <v>76</v>
      </c>
      <c r="D21" s="10" t="s">
        <v>199</v>
      </c>
      <c r="E21" s="10"/>
      <c r="F21" s="10"/>
      <c r="G21" s="173">
        <f>(G17*G15+G20*G18)/(G17+G20)</f>
        <v>101.831</v>
      </c>
      <c r="H21" s="10" t="s">
        <v>77</v>
      </c>
      <c r="I21" s="10" t="s">
        <v>24</v>
      </c>
    </row>
    <row r="22" spans="1:11" hidden="1">
      <c r="C22" s="10" t="s">
        <v>25</v>
      </c>
      <c r="D22" s="10" t="s">
        <v>90</v>
      </c>
      <c r="E22" s="10"/>
      <c r="F22" s="10"/>
      <c r="G22" s="173">
        <v>1543.02</v>
      </c>
      <c r="H22" s="10" t="s">
        <v>14</v>
      </c>
      <c r="I22" s="10" t="s">
        <v>24</v>
      </c>
    </row>
    <row r="23" spans="1:11" hidden="1">
      <c r="C23" s="10" t="s">
        <v>85</v>
      </c>
      <c r="D23" s="10" t="s">
        <v>91</v>
      </c>
      <c r="E23" s="10"/>
      <c r="F23" s="10"/>
      <c r="G23" s="173">
        <v>1546.73</v>
      </c>
      <c r="H23" s="10" t="s">
        <v>14</v>
      </c>
      <c r="I23" s="10" t="s">
        <v>24</v>
      </c>
    </row>
    <row r="24" spans="1:11" hidden="1">
      <c r="C24" s="10" t="s">
        <v>59</v>
      </c>
      <c r="D24" s="10" t="s">
        <v>92</v>
      </c>
      <c r="E24" s="10"/>
      <c r="F24" s="10"/>
      <c r="G24" s="173">
        <v>3.71</v>
      </c>
      <c r="H24" s="10" t="s">
        <v>14</v>
      </c>
      <c r="I24" s="10" t="s">
        <v>24</v>
      </c>
    </row>
    <row r="25" spans="1:11" hidden="1">
      <c r="C25" s="10" t="s">
        <v>80</v>
      </c>
      <c r="D25" s="10" t="s">
        <v>93</v>
      </c>
      <c r="E25" s="10"/>
      <c r="F25" s="10"/>
      <c r="G25" s="173">
        <v>1206673.81</v>
      </c>
      <c r="H25" s="10" t="s">
        <v>78</v>
      </c>
      <c r="I25" s="10" t="s">
        <v>24</v>
      </c>
      <c r="K25" s="10"/>
    </row>
    <row r="26" spans="1:11" hidden="1">
      <c r="C26" s="10" t="s">
        <v>211</v>
      </c>
      <c r="D26" s="10" t="s">
        <v>213</v>
      </c>
      <c r="E26" s="10"/>
      <c r="F26" s="10"/>
      <c r="G26" s="173">
        <v>22</v>
      </c>
      <c r="H26" s="10" t="s">
        <v>212</v>
      </c>
      <c r="I26" s="10" t="s">
        <v>24</v>
      </c>
    </row>
    <row r="27" spans="1:11" ht="15.75" thickBot="1">
      <c r="C27" s="10"/>
      <c r="D27" s="10"/>
      <c r="E27" s="10"/>
      <c r="F27" s="10"/>
      <c r="G27" s="10"/>
      <c r="I27" s="10"/>
      <c r="J27" s="10"/>
    </row>
    <row r="28" spans="1:11" ht="27" customHeight="1" thickTop="1" thickBot="1">
      <c r="C28" s="302" t="s">
        <v>88</v>
      </c>
      <c r="D28" s="303"/>
      <c r="E28" s="303"/>
      <c r="F28" s="304"/>
      <c r="G28" s="114" t="s">
        <v>28</v>
      </c>
      <c r="H28" s="114" t="s">
        <v>29</v>
      </c>
      <c r="I28" s="114" t="s">
        <v>30</v>
      </c>
      <c r="J28" s="114" t="s">
        <v>31</v>
      </c>
      <c r="K28" s="114" t="s">
        <v>32</v>
      </c>
    </row>
    <row r="29" spans="1:11" ht="16.5" customHeight="1" thickTop="1" thickBot="1">
      <c r="C29" s="305" t="s">
        <v>89</v>
      </c>
      <c r="D29" s="306"/>
      <c r="E29" s="306"/>
      <c r="F29" s="307"/>
      <c r="G29" s="115">
        <v>1</v>
      </c>
      <c r="H29" s="115">
        <v>1</v>
      </c>
      <c r="I29" s="115">
        <v>1</v>
      </c>
      <c r="J29" s="115">
        <v>1</v>
      </c>
      <c r="K29" s="115">
        <v>1</v>
      </c>
    </row>
    <row r="30" spans="1:11" ht="15.75" customHeight="1" thickBot="1">
      <c r="C30" s="308" t="s">
        <v>71</v>
      </c>
      <c r="D30" s="309"/>
      <c r="E30" s="309"/>
      <c r="F30" s="310"/>
      <c r="G30" s="116">
        <f>(G13/G23)*(G21/G10)</f>
        <v>1</v>
      </c>
      <c r="H30" s="116">
        <f>(G13/G23)*(G21/G10)</f>
        <v>1</v>
      </c>
      <c r="I30" s="117">
        <f>(G12/G24)*(G21/G10)</f>
        <v>1</v>
      </c>
      <c r="J30" s="117">
        <f>(G14/G25)*(G21/G10)</f>
        <v>0.99913908708382237</v>
      </c>
      <c r="K30" s="117">
        <f>(G11/G22)*(G21/G10)</f>
        <v>1</v>
      </c>
    </row>
    <row r="32" spans="1:11" ht="24" thickBot="1">
      <c r="A32" s="11" t="s">
        <v>95</v>
      </c>
    </row>
    <row r="33" spans="3:21" ht="15.75" thickBot="1">
      <c r="C33" s="245" t="s">
        <v>96</v>
      </c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7"/>
    </row>
    <row r="34" spans="3:21" ht="25.5">
      <c r="C34" s="290" t="s">
        <v>97</v>
      </c>
      <c r="D34" s="291"/>
      <c r="E34" s="291"/>
      <c r="F34" s="292"/>
      <c r="G34" s="296" t="s">
        <v>27</v>
      </c>
      <c r="H34" s="119" t="s">
        <v>98</v>
      </c>
      <c r="I34" s="120" t="s">
        <v>99</v>
      </c>
      <c r="J34" s="121" t="s">
        <v>100</v>
      </c>
      <c r="K34" s="281" t="s">
        <v>101</v>
      </c>
      <c r="L34" s="282"/>
      <c r="M34" s="282"/>
      <c r="N34" s="282"/>
      <c r="O34" s="282"/>
      <c r="P34" s="282"/>
      <c r="Q34" s="282"/>
      <c r="R34" s="283"/>
      <c r="S34" s="122" t="s">
        <v>102</v>
      </c>
      <c r="T34" s="268" t="s">
        <v>103</v>
      </c>
      <c r="U34" s="123" t="s">
        <v>104</v>
      </c>
    </row>
    <row r="35" spans="3:21" ht="15.75" thickBot="1">
      <c r="C35" s="293"/>
      <c r="D35" s="294"/>
      <c r="E35" s="294"/>
      <c r="F35" s="295"/>
      <c r="G35" s="297"/>
      <c r="H35" s="124" t="s">
        <v>105</v>
      </c>
      <c r="I35" s="125" t="s">
        <v>106</v>
      </c>
      <c r="J35" s="126" t="s">
        <v>107</v>
      </c>
      <c r="K35" s="127" t="s">
        <v>108</v>
      </c>
      <c r="L35" s="128" t="s">
        <v>109</v>
      </c>
      <c r="M35" s="128" t="s">
        <v>110</v>
      </c>
      <c r="N35" s="128" t="s">
        <v>111</v>
      </c>
      <c r="O35" s="128" t="s">
        <v>112</v>
      </c>
      <c r="P35" s="128" t="s">
        <v>113</v>
      </c>
      <c r="Q35" s="128" t="s">
        <v>114</v>
      </c>
      <c r="R35" s="129" t="s">
        <v>115</v>
      </c>
      <c r="S35" s="130" t="s">
        <v>116</v>
      </c>
      <c r="T35" s="269"/>
      <c r="U35" s="131" t="s">
        <v>117</v>
      </c>
    </row>
    <row r="36" spans="3:21">
      <c r="C36" s="270" t="s">
        <v>118</v>
      </c>
      <c r="D36" s="271"/>
      <c r="E36" s="271"/>
      <c r="F36" s="272"/>
      <c r="G36" s="132" t="s">
        <v>119</v>
      </c>
      <c r="H36" s="133">
        <f t="shared" ref="H36:H48" si="0">H163*$G$30</f>
        <v>105</v>
      </c>
      <c r="I36" s="134">
        <f t="shared" ref="I36:I48" si="1">I163*$H$30</f>
        <v>2.08</v>
      </c>
      <c r="J36" s="135">
        <f t="shared" ref="J36:J48" si="2">J163*$I$30</f>
        <v>9.33</v>
      </c>
      <c r="K36" s="136">
        <f t="shared" ref="K36:K48" si="3">K163*$J$30</f>
        <v>15.386741941090865</v>
      </c>
      <c r="L36" s="137">
        <f t="shared" ref="L36:L48" si="4">L163</f>
        <v>195</v>
      </c>
      <c r="M36" s="137">
        <f t="shared" ref="M36:R48" si="5">M163*$J$30</f>
        <v>0</v>
      </c>
      <c r="N36" s="137">
        <f t="shared" si="5"/>
        <v>0</v>
      </c>
      <c r="O36" s="137">
        <f t="shared" si="5"/>
        <v>0</v>
      </c>
      <c r="P36" s="137">
        <f t="shared" si="5"/>
        <v>1608.6139302049539</v>
      </c>
      <c r="Q36" s="137">
        <f t="shared" si="5"/>
        <v>0</v>
      </c>
      <c r="R36" s="138">
        <f>R163*$J$30</f>
        <v>1818.4331384925567</v>
      </c>
      <c r="S36" s="139">
        <f t="shared" ref="S36:S48" si="6">S163*$K$30</f>
        <v>88.3</v>
      </c>
      <c r="T36" s="140">
        <f>SUM(H36:Q36,S36)</f>
        <v>2023.7106721460448</v>
      </c>
      <c r="U36" s="141">
        <f t="shared" ref="U36:U48" si="7">U163*$K$30</f>
        <v>-36.799999999999997</v>
      </c>
    </row>
    <row r="37" spans="3:21">
      <c r="C37" s="262" t="s">
        <v>120</v>
      </c>
      <c r="D37" s="263"/>
      <c r="E37" s="263"/>
      <c r="F37" s="264"/>
      <c r="G37" s="142" t="s">
        <v>119</v>
      </c>
      <c r="H37" s="133">
        <f t="shared" si="0"/>
        <v>101</v>
      </c>
      <c r="I37" s="134">
        <f t="shared" si="1"/>
        <v>2.08</v>
      </c>
      <c r="J37" s="135">
        <f t="shared" si="2"/>
        <v>9.23</v>
      </c>
      <c r="K37" s="136">
        <f t="shared" si="3"/>
        <v>15.386741941090865</v>
      </c>
      <c r="L37" s="137">
        <f t="shared" si="4"/>
        <v>195</v>
      </c>
      <c r="M37" s="137">
        <f t="shared" si="5"/>
        <v>0</v>
      </c>
      <c r="N37" s="137">
        <f t="shared" si="5"/>
        <v>0</v>
      </c>
      <c r="O37" s="137">
        <f t="shared" si="5"/>
        <v>0</v>
      </c>
      <c r="P37" s="137">
        <f t="shared" si="5"/>
        <v>1588.6311484632777</v>
      </c>
      <c r="Q37" s="137">
        <f t="shared" si="5"/>
        <v>0</v>
      </c>
      <c r="R37" s="138">
        <f t="shared" si="5"/>
        <v>1798.4503567508802</v>
      </c>
      <c r="S37" s="139">
        <f t="shared" si="6"/>
        <v>87.8</v>
      </c>
      <c r="T37" s="140">
        <f t="shared" ref="T37:T68" si="8">SUM(H37:Q37,S37)</f>
        <v>1999.1278904043686</v>
      </c>
      <c r="U37" s="141">
        <f t="shared" si="7"/>
        <v>-36.200000000000003</v>
      </c>
    </row>
    <row r="38" spans="3:21">
      <c r="C38" s="259" t="s">
        <v>121</v>
      </c>
      <c r="D38" s="260"/>
      <c r="E38" s="260"/>
      <c r="F38" s="261"/>
      <c r="G38" s="143" t="s">
        <v>119</v>
      </c>
      <c r="H38" s="133">
        <f t="shared" si="0"/>
        <v>3.34</v>
      </c>
      <c r="I38" s="134">
        <f t="shared" si="1"/>
        <v>0</v>
      </c>
      <c r="J38" s="135">
        <f t="shared" si="2"/>
        <v>0.10299999999999999</v>
      </c>
      <c r="K38" s="136">
        <f t="shared" si="3"/>
        <v>0</v>
      </c>
      <c r="L38" s="137">
        <f t="shared" si="4"/>
        <v>-4.5999999999999999E-3</v>
      </c>
      <c r="M38" s="137">
        <f t="shared" si="5"/>
        <v>0</v>
      </c>
      <c r="N38" s="137">
        <f t="shared" si="5"/>
        <v>0</v>
      </c>
      <c r="O38" s="137">
        <f t="shared" si="5"/>
        <v>0</v>
      </c>
      <c r="P38" s="137">
        <f t="shared" si="5"/>
        <v>17.584847932675274</v>
      </c>
      <c r="Q38" s="137">
        <f t="shared" si="5"/>
        <v>0</v>
      </c>
      <c r="R38" s="138">
        <f t="shared" si="5"/>
        <v>17.584847932675274</v>
      </c>
      <c r="S38" s="139">
        <f t="shared" si="6"/>
        <v>0.55500000000000005</v>
      </c>
      <c r="T38" s="140">
        <f t="shared" si="8"/>
        <v>21.578247932675275</v>
      </c>
      <c r="U38" s="141">
        <f t="shared" si="7"/>
        <v>-0.64500000000000002</v>
      </c>
    </row>
    <row r="39" spans="3:21" ht="24.75" customHeight="1">
      <c r="C39" s="262" t="s">
        <v>122</v>
      </c>
      <c r="D39" s="263"/>
      <c r="E39" s="263"/>
      <c r="F39" s="264"/>
      <c r="G39" s="142" t="s">
        <v>119</v>
      </c>
      <c r="H39" s="133">
        <f t="shared" si="0"/>
        <v>9.4799999999999995E-9</v>
      </c>
      <c r="I39" s="134">
        <f t="shared" si="1"/>
        <v>0</v>
      </c>
      <c r="J39" s="135">
        <f t="shared" si="2"/>
        <v>0</v>
      </c>
      <c r="K39" s="136">
        <f t="shared" si="3"/>
        <v>0</v>
      </c>
      <c r="L39" s="137">
        <f t="shared" si="4"/>
        <v>0</v>
      </c>
      <c r="M39" s="137">
        <f t="shared" si="5"/>
        <v>0</v>
      </c>
      <c r="N39" s="137">
        <f t="shared" si="5"/>
        <v>0</v>
      </c>
      <c r="O39" s="137">
        <f t="shared" si="5"/>
        <v>0</v>
      </c>
      <c r="P39" s="137">
        <f t="shared" si="5"/>
        <v>0</v>
      </c>
      <c r="Q39" s="137">
        <f t="shared" si="5"/>
        <v>0</v>
      </c>
      <c r="R39" s="138">
        <f t="shared" si="5"/>
        <v>0</v>
      </c>
      <c r="S39" s="139">
        <f t="shared" si="6"/>
        <v>0</v>
      </c>
      <c r="T39" s="140">
        <f t="shared" si="8"/>
        <v>9.4799999999999995E-9</v>
      </c>
      <c r="U39" s="141">
        <f t="shared" si="7"/>
        <v>-1.5500000000000001E-5</v>
      </c>
    </row>
    <row r="40" spans="3:21">
      <c r="C40" s="259" t="s">
        <v>123</v>
      </c>
      <c r="D40" s="260"/>
      <c r="E40" s="260"/>
      <c r="F40" s="261"/>
      <c r="G40" s="143" t="s">
        <v>124</v>
      </c>
      <c r="H40" s="133">
        <f t="shared" si="0"/>
        <v>3.8099999999999998E-5</v>
      </c>
      <c r="I40" s="134">
        <f t="shared" si="1"/>
        <v>3.1800000000000002E-9</v>
      </c>
      <c r="J40" s="135">
        <f t="shared" si="2"/>
        <v>1.3E-6</v>
      </c>
      <c r="K40" s="136">
        <f t="shared" si="3"/>
        <v>0</v>
      </c>
      <c r="L40" s="137">
        <f t="shared" si="4"/>
        <v>1.15E-4</v>
      </c>
      <c r="M40" s="137">
        <f t="shared" si="5"/>
        <v>0</v>
      </c>
      <c r="N40" s="137">
        <f t="shared" si="5"/>
        <v>0</v>
      </c>
      <c r="O40" s="137">
        <f t="shared" si="5"/>
        <v>0</v>
      </c>
      <c r="P40" s="137">
        <f t="shared" si="5"/>
        <v>2.1681318189718946E-5</v>
      </c>
      <c r="Q40" s="137">
        <f t="shared" si="5"/>
        <v>0</v>
      </c>
      <c r="R40" s="138">
        <f t="shared" si="5"/>
        <v>1.3688205493048367E-4</v>
      </c>
      <c r="S40" s="139">
        <f t="shared" si="6"/>
        <v>1.3E-6</v>
      </c>
      <c r="T40" s="140">
        <f t="shared" si="8"/>
        <v>1.7738449818971894E-4</v>
      </c>
      <c r="U40" s="141">
        <f t="shared" si="7"/>
        <v>2.0600000000000002E-6</v>
      </c>
    </row>
    <row r="41" spans="3:21">
      <c r="C41" s="262" t="s">
        <v>125</v>
      </c>
      <c r="D41" s="263"/>
      <c r="E41" s="263"/>
      <c r="F41" s="264"/>
      <c r="G41" s="142" t="s">
        <v>126</v>
      </c>
      <c r="H41" s="133">
        <f t="shared" si="0"/>
        <v>0.85599999999999998</v>
      </c>
      <c r="I41" s="134">
        <f t="shared" si="1"/>
        <v>1.3100000000000001E-2</v>
      </c>
      <c r="J41" s="135">
        <f t="shared" si="2"/>
        <v>0.03</v>
      </c>
      <c r="K41" s="136">
        <f t="shared" si="3"/>
        <v>0</v>
      </c>
      <c r="L41" s="137">
        <f t="shared" si="4"/>
        <v>0.13700000000000001</v>
      </c>
      <c r="M41" s="137">
        <f t="shared" si="5"/>
        <v>0</v>
      </c>
      <c r="N41" s="137">
        <f t="shared" si="5"/>
        <v>0</v>
      </c>
      <c r="O41" s="137">
        <f t="shared" si="5"/>
        <v>0</v>
      </c>
      <c r="P41" s="137">
        <f t="shared" si="5"/>
        <v>5.535230542444376</v>
      </c>
      <c r="Q41" s="137">
        <f t="shared" si="5"/>
        <v>0</v>
      </c>
      <c r="R41" s="138">
        <f t="shared" si="5"/>
        <v>5.6751100146361111</v>
      </c>
      <c r="S41" s="139">
        <f t="shared" si="6"/>
        <v>0.14599999999999999</v>
      </c>
      <c r="T41" s="140">
        <f t="shared" si="8"/>
        <v>6.7173305424443761</v>
      </c>
      <c r="U41" s="141">
        <f t="shared" si="7"/>
        <v>-1.1200000000000001</v>
      </c>
    </row>
    <row r="42" spans="3:21">
      <c r="C42" s="259" t="s">
        <v>127</v>
      </c>
      <c r="D42" s="260"/>
      <c r="E42" s="260"/>
      <c r="F42" s="261"/>
      <c r="G42" s="143" t="s">
        <v>128</v>
      </c>
      <c r="H42" s="133">
        <f t="shared" si="0"/>
        <v>1.75E-3</v>
      </c>
      <c r="I42" s="134">
        <f t="shared" si="1"/>
        <v>7.7800000000000001E-7</v>
      </c>
      <c r="J42" s="135">
        <f t="shared" si="2"/>
        <v>4.1899999999999997E-6</v>
      </c>
      <c r="K42" s="136">
        <f t="shared" si="3"/>
        <v>0</v>
      </c>
      <c r="L42" s="137">
        <f t="shared" si="4"/>
        <v>1.93E-4</v>
      </c>
      <c r="M42" s="137">
        <f t="shared" si="5"/>
        <v>0</v>
      </c>
      <c r="N42" s="137">
        <f t="shared" si="5"/>
        <v>0</v>
      </c>
      <c r="O42" s="137">
        <f t="shared" si="5"/>
        <v>0</v>
      </c>
      <c r="P42" s="137">
        <f t="shared" si="5"/>
        <v>1.6885450571716597E-4</v>
      </c>
      <c r="Q42" s="137">
        <f t="shared" si="5"/>
        <v>0</v>
      </c>
      <c r="R42" s="138">
        <f t="shared" si="5"/>
        <v>3.616883495243437E-4</v>
      </c>
      <c r="S42" s="139">
        <f t="shared" si="6"/>
        <v>3.7800000000000003E-4</v>
      </c>
      <c r="T42" s="140">
        <f t="shared" si="8"/>
        <v>2.4948225057171659E-3</v>
      </c>
      <c r="U42" s="141">
        <f t="shared" si="7"/>
        <v>-0.109</v>
      </c>
    </row>
    <row r="43" spans="3:21">
      <c r="C43" s="262" t="s">
        <v>129</v>
      </c>
      <c r="D43" s="263"/>
      <c r="E43" s="263"/>
      <c r="F43" s="264"/>
      <c r="G43" s="142" t="s">
        <v>130</v>
      </c>
      <c r="H43" s="133">
        <f t="shared" si="0"/>
        <v>5.8700000000000002E-2</v>
      </c>
      <c r="I43" s="134">
        <f t="shared" si="1"/>
        <v>6.1599999999999997E-3</v>
      </c>
      <c r="J43" s="135">
        <f t="shared" si="2"/>
        <v>5.13E-3</v>
      </c>
      <c r="K43" s="136">
        <f t="shared" si="3"/>
        <v>0</v>
      </c>
      <c r="L43" s="137">
        <f t="shared" si="4"/>
        <v>2.1399999999999999E-2</v>
      </c>
      <c r="M43" s="137">
        <f t="shared" si="5"/>
        <v>0</v>
      </c>
      <c r="N43" s="137">
        <f t="shared" si="5"/>
        <v>0</v>
      </c>
      <c r="O43" s="137">
        <f t="shared" si="5"/>
        <v>0</v>
      </c>
      <c r="P43" s="137">
        <f t="shared" si="5"/>
        <v>0.90122345654960778</v>
      </c>
      <c r="Q43" s="137">
        <f t="shared" si="5"/>
        <v>0</v>
      </c>
      <c r="R43" s="138">
        <f t="shared" si="5"/>
        <v>0.92220537737836805</v>
      </c>
      <c r="S43" s="139">
        <f t="shared" si="6"/>
        <v>8.1299999999999997E-2</v>
      </c>
      <c r="T43" s="140">
        <f t="shared" si="8"/>
        <v>1.0739134565496078</v>
      </c>
      <c r="U43" s="141">
        <f t="shared" si="7"/>
        <v>-7.0400000000000004E-2</v>
      </c>
    </row>
    <row r="44" spans="3:21">
      <c r="C44" s="259" t="s">
        <v>131</v>
      </c>
      <c r="D44" s="260"/>
      <c r="E44" s="260"/>
      <c r="F44" s="261"/>
      <c r="G44" s="143" t="s">
        <v>132</v>
      </c>
      <c r="H44" s="133">
        <f t="shared" si="0"/>
        <v>0.64300000000000002</v>
      </c>
      <c r="I44" s="134">
        <f t="shared" si="1"/>
        <v>6.7500000000000004E-2</v>
      </c>
      <c r="J44" s="135">
        <f t="shared" si="2"/>
        <v>5.5899999999999998E-2</v>
      </c>
      <c r="K44" s="136">
        <f t="shared" si="3"/>
        <v>0</v>
      </c>
      <c r="L44" s="137">
        <f t="shared" si="4"/>
        <v>0.23400000000000001</v>
      </c>
      <c r="M44" s="137">
        <f t="shared" si="5"/>
        <v>0</v>
      </c>
      <c r="N44" s="137">
        <f t="shared" si="5"/>
        <v>0</v>
      </c>
      <c r="O44" s="137">
        <f t="shared" si="5"/>
        <v>0</v>
      </c>
      <c r="P44" s="137">
        <f t="shared" si="5"/>
        <v>9.8115458351631357</v>
      </c>
      <c r="Q44" s="137">
        <f t="shared" si="5"/>
        <v>0</v>
      </c>
      <c r="R44" s="138">
        <f t="shared" si="5"/>
        <v>10.091304779546606</v>
      </c>
      <c r="S44" s="139">
        <f t="shared" si="6"/>
        <v>0.12</v>
      </c>
      <c r="T44" s="140">
        <f t="shared" si="8"/>
        <v>10.931945835163136</v>
      </c>
      <c r="U44" s="141">
        <f t="shared" si="7"/>
        <v>-0.86499999999999999</v>
      </c>
    </row>
    <row r="45" spans="3:21">
      <c r="C45" s="262" t="s">
        <v>133</v>
      </c>
      <c r="D45" s="263"/>
      <c r="E45" s="263"/>
      <c r="F45" s="264"/>
      <c r="G45" s="142" t="s">
        <v>134</v>
      </c>
      <c r="H45" s="133">
        <f t="shared" si="0"/>
        <v>0.24399999999999999</v>
      </c>
      <c r="I45" s="134">
        <f t="shared" si="1"/>
        <v>1.7000000000000001E-2</v>
      </c>
      <c r="J45" s="135">
        <f t="shared" si="2"/>
        <v>2.01E-2</v>
      </c>
      <c r="K45" s="136">
        <f t="shared" si="3"/>
        <v>0</v>
      </c>
      <c r="L45" s="137">
        <f t="shared" si="4"/>
        <v>6.5699999999999995E-2</v>
      </c>
      <c r="M45" s="137">
        <f t="shared" si="5"/>
        <v>0</v>
      </c>
      <c r="N45" s="137">
        <f t="shared" si="5"/>
        <v>0</v>
      </c>
      <c r="O45" s="137">
        <f t="shared" si="5"/>
        <v>0</v>
      </c>
      <c r="P45" s="137">
        <f t="shared" si="5"/>
        <v>2.9274775251555996</v>
      </c>
      <c r="Q45" s="137">
        <f t="shared" si="5"/>
        <v>0</v>
      </c>
      <c r="R45" s="138">
        <f t="shared" si="5"/>
        <v>2.9874258703806289</v>
      </c>
      <c r="S45" s="139">
        <f t="shared" si="6"/>
        <v>3.8199999999999998E-2</v>
      </c>
      <c r="T45" s="140">
        <f t="shared" si="8"/>
        <v>3.3124775251555993</v>
      </c>
      <c r="U45" s="141">
        <f t="shared" si="7"/>
        <v>-0.27900000000000003</v>
      </c>
    </row>
    <row r="46" spans="3:21">
      <c r="C46" s="259" t="s">
        <v>135</v>
      </c>
      <c r="D46" s="260"/>
      <c r="E46" s="260"/>
      <c r="F46" s="261"/>
      <c r="G46" s="143" t="s">
        <v>136</v>
      </c>
      <c r="H46" s="133">
        <f t="shared" si="0"/>
        <v>4.1700000000000001E-3</v>
      </c>
      <c r="I46" s="134">
        <f t="shared" si="1"/>
        <v>8.1699999999999997E-8</v>
      </c>
      <c r="J46" s="135">
        <f t="shared" si="2"/>
        <v>1.05E-4</v>
      </c>
      <c r="K46" s="136">
        <f t="shared" si="3"/>
        <v>0</v>
      </c>
      <c r="L46" s="137">
        <f t="shared" si="4"/>
        <v>6.7999999999999995E-7</v>
      </c>
      <c r="M46" s="137">
        <f t="shared" si="5"/>
        <v>0</v>
      </c>
      <c r="N46" s="137">
        <f t="shared" si="5"/>
        <v>0</v>
      </c>
      <c r="O46" s="137">
        <f t="shared" si="5"/>
        <v>0</v>
      </c>
      <c r="P46" s="137">
        <f t="shared" si="5"/>
        <v>2.0182609559093212E-4</v>
      </c>
      <c r="Q46" s="137">
        <f t="shared" si="5"/>
        <v>0</v>
      </c>
      <c r="R46" s="138">
        <f t="shared" si="5"/>
        <v>2.0182609559093212E-4</v>
      </c>
      <c r="S46" s="139">
        <f t="shared" si="6"/>
        <v>2.9899999999999998E-5</v>
      </c>
      <c r="T46" s="140">
        <f t="shared" si="8"/>
        <v>4.5074877955909327E-3</v>
      </c>
      <c r="U46" s="141">
        <f t="shared" si="7"/>
        <v>-3.3700000000000002E-3</v>
      </c>
    </row>
    <row r="47" spans="3:21" ht="23.25" customHeight="1">
      <c r="C47" s="262" t="s">
        <v>137</v>
      </c>
      <c r="D47" s="263"/>
      <c r="E47" s="263"/>
      <c r="F47" s="264"/>
      <c r="G47" s="142" t="s">
        <v>11</v>
      </c>
      <c r="H47" s="133">
        <f t="shared" si="0"/>
        <v>3310</v>
      </c>
      <c r="I47" s="134">
        <f t="shared" si="1"/>
        <v>28.9</v>
      </c>
      <c r="J47" s="135">
        <f t="shared" si="2"/>
        <v>619</v>
      </c>
      <c r="K47" s="136">
        <f t="shared" si="3"/>
        <v>0</v>
      </c>
      <c r="L47" s="137">
        <f t="shared" si="4"/>
        <v>225</v>
      </c>
      <c r="M47" s="137">
        <f t="shared" si="5"/>
        <v>0</v>
      </c>
      <c r="N47" s="137">
        <f t="shared" si="5"/>
        <v>0</v>
      </c>
      <c r="O47" s="137">
        <f t="shared" si="5"/>
        <v>0</v>
      </c>
      <c r="P47" s="137">
        <f t="shared" si="5"/>
        <v>169853.64480424981</v>
      </c>
      <c r="Q47" s="137">
        <f t="shared" si="5"/>
        <v>0</v>
      </c>
      <c r="R47" s="138">
        <f t="shared" si="5"/>
        <v>169853.64480424981</v>
      </c>
      <c r="S47" s="139">
        <f t="shared" si="6"/>
        <v>196</v>
      </c>
      <c r="T47" s="140">
        <f t="shared" si="8"/>
        <v>174232.5448042498</v>
      </c>
      <c r="U47" s="141">
        <f t="shared" si="7"/>
        <v>-300</v>
      </c>
    </row>
    <row r="48" spans="3:21" ht="15.75" thickBot="1">
      <c r="C48" s="265" t="s">
        <v>138</v>
      </c>
      <c r="D48" s="266"/>
      <c r="E48" s="266"/>
      <c r="F48" s="267"/>
      <c r="G48" s="144" t="s">
        <v>139</v>
      </c>
      <c r="H48" s="133">
        <f t="shared" si="0"/>
        <v>40</v>
      </c>
      <c r="I48" s="134">
        <f t="shared" si="1"/>
        <v>7.8799999999999999E-3</v>
      </c>
      <c r="J48" s="135">
        <f t="shared" si="2"/>
        <v>2.19</v>
      </c>
      <c r="K48" s="136">
        <f t="shared" si="3"/>
        <v>0</v>
      </c>
      <c r="L48" s="137">
        <f t="shared" si="4"/>
        <v>6.53</v>
      </c>
      <c r="M48" s="137">
        <f t="shared" si="5"/>
        <v>0</v>
      </c>
      <c r="N48" s="137">
        <f t="shared" si="5"/>
        <v>0</v>
      </c>
      <c r="O48" s="137">
        <f t="shared" si="5"/>
        <v>0</v>
      </c>
      <c r="P48" s="137">
        <f t="shared" si="5"/>
        <v>1069.0788231796898</v>
      </c>
      <c r="Q48" s="137">
        <f t="shared" si="5"/>
        <v>0</v>
      </c>
      <c r="R48" s="138">
        <f>R175*$J$30</f>
        <v>1079.0702140505282</v>
      </c>
      <c r="S48" s="139">
        <f t="shared" si="6"/>
        <v>4330</v>
      </c>
      <c r="T48" s="140">
        <f t="shared" si="8"/>
        <v>5447.80670317969</v>
      </c>
      <c r="U48" s="141">
        <f t="shared" si="7"/>
        <v>-25300</v>
      </c>
    </row>
    <row r="49" spans="3:21" ht="15.75" thickBot="1">
      <c r="C49" s="284" t="s">
        <v>140</v>
      </c>
      <c r="D49" s="285"/>
      <c r="E49" s="285"/>
      <c r="F49" s="286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</row>
    <row r="50" spans="3:21" ht="52.5" customHeight="1">
      <c r="C50" s="287" t="s">
        <v>44</v>
      </c>
      <c r="D50" s="288"/>
      <c r="E50" s="288"/>
      <c r="F50" s="289"/>
      <c r="G50" s="145" t="s">
        <v>11</v>
      </c>
      <c r="H50" s="146">
        <f t="shared" ref="H50:H68" si="9">H177*$G$30</f>
        <v>0.126</v>
      </c>
      <c r="I50" s="147">
        <f t="shared" ref="I50:I68" si="10">I177*$H$30</f>
        <v>0</v>
      </c>
      <c r="J50" s="148">
        <f t="shared" ref="J50:J68" si="11">J177*$I$30</f>
        <v>0</v>
      </c>
      <c r="K50" s="149">
        <f t="shared" ref="K50:K68" si="12">K177*$J$30</f>
        <v>0</v>
      </c>
      <c r="L50" s="150">
        <f t="shared" ref="L50:L68" si="13">L177</f>
        <v>0</v>
      </c>
      <c r="M50" s="150">
        <f t="shared" ref="M50:Q59" si="14">M177*$J$30</f>
        <v>0</v>
      </c>
      <c r="N50" s="150">
        <f t="shared" si="14"/>
        <v>0</v>
      </c>
      <c r="O50" s="150">
        <f t="shared" si="14"/>
        <v>0</v>
      </c>
      <c r="P50" s="150">
        <f t="shared" si="14"/>
        <v>0</v>
      </c>
      <c r="Q50" s="150">
        <f t="shared" si="14"/>
        <v>0</v>
      </c>
      <c r="R50" s="138">
        <f t="shared" ref="R50:R68" si="15">R177*$J$30</f>
        <v>0</v>
      </c>
      <c r="S50" s="151">
        <f t="shared" ref="S50:S68" si="16">S177*$K$30</f>
        <v>0</v>
      </c>
      <c r="T50" s="152">
        <f t="shared" si="8"/>
        <v>0.126</v>
      </c>
      <c r="U50" s="153">
        <f t="shared" ref="U50:U68" si="17">U177*$K$30</f>
        <v>-6.67</v>
      </c>
    </row>
    <row r="51" spans="3:21" ht="33.75" customHeight="1">
      <c r="C51" s="250" t="s">
        <v>45</v>
      </c>
      <c r="D51" s="251"/>
      <c r="E51" s="251"/>
      <c r="F51" s="252"/>
      <c r="G51" s="142" t="s">
        <v>11</v>
      </c>
      <c r="H51" s="133">
        <f t="shared" si="9"/>
        <v>48.9</v>
      </c>
      <c r="I51" s="134">
        <f t="shared" si="10"/>
        <v>3.8600000000000002E-2</v>
      </c>
      <c r="J51" s="135">
        <f t="shared" si="11"/>
        <v>1.91</v>
      </c>
      <c r="K51" s="136">
        <f t="shared" si="12"/>
        <v>0</v>
      </c>
      <c r="L51" s="137">
        <f t="shared" si="13"/>
        <v>8.3799999999999999E-2</v>
      </c>
      <c r="M51" s="137">
        <f t="shared" si="14"/>
        <v>0</v>
      </c>
      <c r="N51" s="137">
        <f t="shared" si="14"/>
        <v>0</v>
      </c>
      <c r="O51" s="137">
        <f t="shared" si="14"/>
        <v>0</v>
      </c>
      <c r="P51" s="137">
        <f t="shared" si="14"/>
        <v>13688.205493048366</v>
      </c>
      <c r="Q51" s="137">
        <f t="shared" si="14"/>
        <v>0</v>
      </c>
      <c r="R51" s="138">
        <f t="shared" si="15"/>
        <v>13688.205493048366</v>
      </c>
      <c r="S51" s="139">
        <f t="shared" si="16"/>
        <v>19.3</v>
      </c>
      <c r="T51" s="140">
        <f t="shared" si="8"/>
        <v>13758.437893048365</v>
      </c>
      <c r="U51" s="141">
        <f t="shared" si="17"/>
        <v>-154</v>
      </c>
    </row>
    <row r="52" spans="3:21" ht="33.75" customHeight="1">
      <c r="C52" s="256" t="s">
        <v>141</v>
      </c>
      <c r="D52" s="257"/>
      <c r="E52" s="257"/>
      <c r="F52" s="258"/>
      <c r="G52" s="143" t="s">
        <v>11</v>
      </c>
      <c r="H52" s="133">
        <f t="shared" si="9"/>
        <v>3270</v>
      </c>
      <c r="I52" s="134">
        <f t="shared" si="10"/>
        <v>28.9</v>
      </c>
      <c r="J52" s="135">
        <f t="shared" si="11"/>
        <v>617</v>
      </c>
      <c r="K52" s="136">
        <f t="shared" si="12"/>
        <v>0</v>
      </c>
      <c r="L52" s="137">
        <f t="shared" si="13"/>
        <v>178</v>
      </c>
      <c r="M52" s="137">
        <f t="shared" si="14"/>
        <v>0</v>
      </c>
      <c r="N52" s="137">
        <f t="shared" si="14"/>
        <v>0</v>
      </c>
      <c r="O52" s="137">
        <f t="shared" si="14"/>
        <v>0</v>
      </c>
      <c r="P52" s="137">
        <f t="shared" si="14"/>
        <v>169853.64480424981</v>
      </c>
      <c r="Q52" s="137">
        <f t="shared" si="14"/>
        <v>0</v>
      </c>
      <c r="R52" s="138">
        <f t="shared" si="15"/>
        <v>169853.64480424981</v>
      </c>
      <c r="S52" s="139">
        <f t="shared" si="16"/>
        <v>196</v>
      </c>
      <c r="T52" s="140">
        <f t="shared" si="8"/>
        <v>174143.5448042498</v>
      </c>
      <c r="U52" s="141">
        <f t="shared" si="17"/>
        <v>-300</v>
      </c>
    </row>
    <row r="53" spans="3:21" ht="33.75" customHeight="1">
      <c r="C53" s="250" t="s">
        <v>47</v>
      </c>
      <c r="D53" s="251"/>
      <c r="E53" s="251"/>
      <c r="F53" s="252"/>
      <c r="G53" s="142" t="s">
        <v>11</v>
      </c>
      <c r="H53" s="133">
        <f t="shared" si="9"/>
        <v>37</v>
      </c>
      <c r="I53" s="134">
        <f t="shared" si="10"/>
        <v>0</v>
      </c>
      <c r="J53" s="135">
        <f t="shared" si="11"/>
        <v>1.98</v>
      </c>
      <c r="K53" s="136">
        <f t="shared" si="12"/>
        <v>0</v>
      </c>
      <c r="L53" s="137">
        <f t="shared" si="13"/>
        <v>46.7</v>
      </c>
      <c r="M53" s="137">
        <f t="shared" si="14"/>
        <v>0</v>
      </c>
      <c r="N53" s="137">
        <f t="shared" si="14"/>
        <v>0</v>
      </c>
      <c r="O53" s="137">
        <f t="shared" si="14"/>
        <v>0</v>
      </c>
      <c r="P53" s="137">
        <f t="shared" si="14"/>
        <v>0</v>
      </c>
      <c r="Q53" s="137">
        <f t="shared" si="14"/>
        <v>0</v>
      </c>
      <c r="R53" s="138">
        <f t="shared" si="15"/>
        <v>46.659795366814507</v>
      </c>
      <c r="S53" s="139">
        <f t="shared" si="16"/>
        <v>0</v>
      </c>
      <c r="T53" s="140">
        <f t="shared" si="8"/>
        <v>85.68</v>
      </c>
      <c r="U53" s="141">
        <f t="shared" si="17"/>
        <v>0</v>
      </c>
    </row>
    <row r="54" spans="3:21" ht="33.75" customHeight="1">
      <c r="C54" s="256" t="s">
        <v>48</v>
      </c>
      <c r="D54" s="257"/>
      <c r="E54" s="257"/>
      <c r="F54" s="258"/>
      <c r="G54" s="143" t="s">
        <v>11</v>
      </c>
      <c r="H54" s="133">
        <f t="shared" si="9"/>
        <v>3310</v>
      </c>
      <c r="I54" s="134">
        <f t="shared" si="10"/>
        <v>28.9</v>
      </c>
      <c r="J54" s="135">
        <f t="shared" si="11"/>
        <v>619</v>
      </c>
      <c r="K54" s="136">
        <f t="shared" si="12"/>
        <v>0</v>
      </c>
      <c r="L54" s="137">
        <f t="shared" si="13"/>
        <v>225</v>
      </c>
      <c r="M54" s="137">
        <f t="shared" si="14"/>
        <v>0</v>
      </c>
      <c r="N54" s="137">
        <f t="shared" si="14"/>
        <v>0</v>
      </c>
      <c r="O54" s="137">
        <f t="shared" si="14"/>
        <v>0</v>
      </c>
      <c r="P54" s="137">
        <f t="shared" si="14"/>
        <v>169853.64480424981</v>
      </c>
      <c r="Q54" s="137">
        <f t="shared" si="14"/>
        <v>0</v>
      </c>
      <c r="R54" s="138">
        <f t="shared" si="15"/>
        <v>169853.64480424981</v>
      </c>
      <c r="S54" s="139">
        <f t="shared" si="16"/>
        <v>196</v>
      </c>
      <c r="T54" s="140">
        <f t="shared" si="8"/>
        <v>174232.5448042498</v>
      </c>
      <c r="U54" s="141">
        <f t="shared" si="17"/>
        <v>-300</v>
      </c>
    </row>
    <row r="55" spans="3:21" ht="33.75" customHeight="1">
      <c r="C55" s="250" t="s">
        <v>142</v>
      </c>
      <c r="D55" s="251"/>
      <c r="E55" s="251"/>
      <c r="F55" s="252"/>
      <c r="G55" s="142" t="s">
        <v>11</v>
      </c>
      <c r="H55" s="133">
        <f t="shared" si="9"/>
        <v>1.68</v>
      </c>
      <c r="I55" s="134">
        <f t="shared" si="10"/>
        <v>0</v>
      </c>
      <c r="J55" s="135">
        <f t="shared" si="11"/>
        <v>0</v>
      </c>
      <c r="K55" s="136">
        <f t="shared" si="12"/>
        <v>0</v>
      </c>
      <c r="L55" s="137">
        <f t="shared" si="13"/>
        <v>0</v>
      </c>
      <c r="M55" s="137">
        <f t="shared" si="14"/>
        <v>0</v>
      </c>
      <c r="N55" s="137">
        <f t="shared" si="14"/>
        <v>0</v>
      </c>
      <c r="O55" s="137">
        <f t="shared" si="14"/>
        <v>0</v>
      </c>
      <c r="P55" s="137">
        <f t="shared" si="14"/>
        <v>0</v>
      </c>
      <c r="Q55" s="137">
        <f t="shared" si="14"/>
        <v>0</v>
      </c>
      <c r="R55" s="138">
        <f t="shared" si="15"/>
        <v>0</v>
      </c>
      <c r="S55" s="139">
        <f t="shared" si="16"/>
        <v>0</v>
      </c>
      <c r="T55" s="140">
        <f t="shared" si="8"/>
        <v>1.68</v>
      </c>
      <c r="U55" s="141">
        <f t="shared" si="17"/>
        <v>0</v>
      </c>
    </row>
    <row r="56" spans="3:21">
      <c r="C56" s="256" t="s">
        <v>50</v>
      </c>
      <c r="D56" s="257"/>
      <c r="E56" s="257"/>
      <c r="F56" s="258"/>
      <c r="G56" s="143" t="s">
        <v>14</v>
      </c>
      <c r="H56" s="133">
        <f t="shared" si="9"/>
        <v>0</v>
      </c>
      <c r="I56" s="134">
        <f t="shared" si="10"/>
        <v>0</v>
      </c>
      <c r="J56" s="135">
        <f t="shared" si="11"/>
        <v>0</v>
      </c>
      <c r="K56" s="136">
        <f t="shared" si="12"/>
        <v>0</v>
      </c>
      <c r="L56" s="137">
        <f t="shared" si="13"/>
        <v>0</v>
      </c>
      <c r="M56" s="137">
        <f t="shared" si="14"/>
        <v>0</v>
      </c>
      <c r="N56" s="137">
        <f t="shared" si="14"/>
        <v>0</v>
      </c>
      <c r="O56" s="137">
        <f t="shared" si="14"/>
        <v>0</v>
      </c>
      <c r="P56" s="137">
        <f t="shared" si="14"/>
        <v>0</v>
      </c>
      <c r="Q56" s="137">
        <f t="shared" si="14"/>
        <v>0</v>
      </c>
      <c r="R56" s="138">
        <f t="shared" si="15"/>
        <v>0</v>
      </c>
      <c r="S56" s="139">
        <f t="shared" si="16"/>
        <v>0</v>
      </c>
      <c r="T56" s="140">
        <f t="shared" si="8"/>
        <v>0</v>
      </c>
      <c r="U56" s="141">
        <f t="shared" si="17"/>
        <v>0</v>
      </c>
    </row>
    <row r="57" spans="3:21">
      <c r="C57" s="250" t="s">
        <v>51</v>
      </c>
      <c r="D57" s="251"/>
      <c r="E57" s="251"/>
      <c r="F57" s="252"/>
      <c r="G57" s="142" t="s">
        <v>11</v>
      </c>
      <c r="H57" s="133">
        <f t="shared" si="9"/>
        <v>3360</v>
      </c>
      <c r="I57" s="134">
        <f t="shared" si="10"/>
        <v>29</v>
      </c>
      <c r="J57" s="135">
        <f t="shared" si="11"/>
        <v>621</v>
      </c>
      <c r="K57" s="136">
        <f t="shared" si="12"/>
        <v>0</v>
      </c>
      <c r="L57" s="137">
        <f t="shared" si="13"/>
        <v>225</v>
      </c>
      <c r="M57" s="137">
        <f t="shared" si="14"/>
        <v>0</v>
      </c>
      <c r="N57" s="137">
        <f t="shared" si="14"/>
        <v>0</v>
      </c>
      <c r="O57" s="137">
        <f t="shared" si="14"/>
        <v>0</v>
      </c>
      <c r="P57" s="137">
        <f t="shared" si="14"/>
        <v>182842.45293633948</v>
      </c>
      <c r="Q57" s="137">
        <f t="shared" si="14"/>
        <v>0</v>
      </c>
      <c r="R57" s="138">
        <f t="shared" si="15"/>
        <v>183841.59202342332</v>
      </c>
      <c r="S57" s="139">
        <f t="shared" si="16"/>
        <v>216</v>
      </c>
      <c r="T57" s="140">
        <f t="shared" si="8"/>
        <v>187293.45293633948</v>
      </c>
      <c r="U57" s="141">
        <f t="shared" si="17"/>
        <v>-455</v>
      </c>
    </row>
    <row r="58" spans="3:21" ht="27.75" customHeight="1">
      <c r="C58" s="256" t="s">
        <v>52</v>
      </c>
      <c r="D58" s="257"/>
      <c r="E58" s="257"/>
      <c r="F58" s="258"/>
      <c r="G58" s="143" t="s">
        <v>11</v>
      </c>
      <c r="H58" s="133">
        <f t="shared" si="9"/>
        <v>4.75</v>
      </c>
      <c r="I58" s="134">
        <f t="shared" si="10"/>
        <v>0</v>
      </c>
      <c r="J58" s="135">
        <f t="shared" si="11"/>
        <v>0.63</v>
      </c>
      <c r="K58" s="136">
        <f t="shared" si="12"/>
        <v>0</v>
      </c>
      <c r="L58" s="137">
        <f t="shared" si="13"/>
        <v>0</v>
      </c>
      <c r="M58" s="137">
        <f t="shared" si="14"/>
        <v>0</v>
      </c>
      <c r="N58" s="137">
        <f t="shared" si="14"/>
        <v>0</v>
      </c>
      <c r="O58" s="137">
        <f t="shared" si="14"/>
        <v>0</v>
      </c>
      <c r="P58" s="137">
        <f t="shared" si="14"/>
        <v>0</v>
      </c>
      <c r="Q58" s="137">
        <f t="shared" si="14"/>
        <v>0</v>
      </c>
      <c r="R58" s="138">
        <f t="shared" si="15"/>
        <v>0</v>
      </c>
      <c r="S58" s="139">
        <f t="shared" si="16"/>
        <v>0</v>
      </c>
      <c r="T58" s="140">
        <f t="shared" si="8"/>
        <v>5.38</v>
      </c>
      <c r="U58" s="141">
        <f t="shared" si="17"/>
        <v>0</v>
      </c>
    </row>
    <row r="59" spans="3:21">
      <c r="C59" s="250" t="s">
        <v>143</v>
      </c>
      <c r="D59" s="251"/>
      <c r="E59" s="251"/>
      <c r="F59" s="252"/>
      <c r="G59" s="142" t="s">
        <v>144</v>
      </c>
      <c r="H59" s="133">
        <f t="shared" si="9"/>
        <v>0.82499999999999996</v>
      </c>
      <c r="I59" s="134">
        <f t="shared" si="10"/>
        <v>-3.0600000000000001E-4</v>
      </c>
      <c r="J59" s="135">
        <f t="shared" si="11"/>
        <v>5.3100000000000001E-2</v>
      </c>
      <c r="K59" s="136">
        <f t="shared" si="12"/>
        <v>0</v>
      </c>
      <c r="L59" s="137">
        <f t="shared" si="13"/>
        <v>0.151</v>
      </c>
      <c r="M59" s="137">
        <f t="shared" si="14"/>
        <v>0</v>
      </c>
      <c r="N59" s="137">
        <f t="shared" si="14"/>
        <v>0</v>
      </c>
      <c r="O59" s="137">
        <f t="shared" si="14"/>
        <v>0</v>
      </c>
      <c r="P59" s="137">
        <f t="shared" si="14"/>
        <v>3.8966424396269073</v>
      </c>
      <c r="Q59" s="137">
        <f t="shared" si="14"/>
        <v>0</v>
      </c>
      <c r="R59" s="138">
        <f t="shared" si="15"/>
        <v>4.0465133026894806</v>
      </c>
      <c r="S59" s="139">
        <f t="shared" si="16"/>
        <v>11</v>
      </c>
      <c r="T59" s="140">
        <f t="shared" si="8"/>
        <v>15.925436439626907</v>
      </c>
      <c r="U59" s="141">
        <f t="shared" si="17"/>
        <v>-360</v>
      </c>
    </row>
    <row r="60" spans="3:21">
      <c r="C60" s="256" t="s">
        <v>15</v>
      </c>
      <c r="D60" s="257"/>
      <c r="E60" s="257"/>
      <c r="F60" s="258"/>
      <c r="G60" s="143" t="s">
        <v>14</v>
      </c>
      <c r="H60" s="133">
        <f t="shared" si="9"/>
        <v>335</v>
      </c>
      <c r="I60" s="134">
        <f t="shared" si="10"/>
        <v>0</v>
      </c>
      <c r="J60" s="135">
        <f t="shared" si="11"/>
        <v>1.41E-2</v>
      </c>
      <c r="K60" s="136">
        <f t="shared" si="12"/>
        <v>0</v>
      </c>
      <c r="L60" s="137">
        <f t="shared" si="13"/>
        <v>1.02</v>
      </c>
      <c r="M60" s="137">
        <f t="shared" ref="M60:Q68" si="18">M187*$J$30</f>
        <v>0</v>
      </c>
      <c r="N60" s="137">
        <f t="shared" si="18"/>
        <v>0</v>
      </c>
      <c r="O60" s="137">
        <f t="shared" si="18"/>
        <v>0</v>
      </c>
      <c r="P60" s="137">
        <f t="shared" si="18"/>
        <v>19.583126106842919</v>
      </c>
      <c r="Q60" s="137">
        <f t="shared" si="18"/>
        <v>0</v>
      </c>
      <c r="R60" s="138">
        <f t="shared" si="15"/>
        <v>20.682179102635121</v>
      </c>
      <c r="S60" s="139">
        <f t="shared" si="16"/>
        <v>0</v>
      </c>
      <c r="T60" s="140">
        <f t="shared" si="8"/>
        <v>355.61722610684291</v>
      </c>
      <c r="U60" s="141">
        <f t="shared" si="17"/>
        <v>2.15</v>
      </c>
    </row>
    <row r="61" spans="3:21">
      <c r="C61" s="250" t="s">
        <v>53</v>
      </c>
      <c r="D61" s="251"/>
      <c r="E61" s="251"/>
      <c r="F61" s="252"/>
      <c r="G61" s="142" t="s">
        <v>14</v>
      </c>
      <c r="H61" s="133">
        <f t="shared" si="9"/>
        <v>77.400000000000006</v>
      </c>
      <c r="I61" s="134">
        <f t="shared" si="10"/>
        <v>7.2800000000000004E-2</v>
      </c>
      <c r="J61" s="135">
        <f t="shared" si="11"/>
        <v>2.4700000000000002</v>
      </c>
      <c r="K61" s="136">
        <f t="shared" si="12"/>
        <v>0</v>
      </c>
      <c r="L61" s="137">
        <f t="shared" si="13"/>
        <v>2.99</v>
      </c>
      <c r="M61" s="137">
        <f t="shared" si="18"/>
        <v>0</v>
      </c>
      <c r="N61" s="137">
        <f t="shared" si="18"/>
        <v>0</v>
      </c>
      <c r="O61" s="137">
        <f t="shared" si="18"/>
        <v>0</v>
      </c>
      <c r="P61" s="137">
        <f t="shared" si="18"/>
        <v>1109.0443866630428</v>
      </c>
      <c r="Q61" s="137">
        <f t="shared" si="18"/>
        <v>0</v>
      </c>
      <c r="R61" s="138">
        <f t="shared" si="15"/>
        <v>1109.0443866630428</v>
      </c>
      <c r="S61" s="139">
        <f t="shared" si="16"/>
        <v>0</v>
      </c>
      <c r="T61" s="140">
        <f t="shared" si="8"/>
        <v>1191.9771866630429</v>
      </c>
      <c r="U61" s="141">
        <f t="shared" si="17"/>
        <v>48.5</v>
      </c>
    </row>
    <row r="62" spans="3:21">
      <c r="C62" s="256" t="s">
        <v>16</v>
      </c>
      <c r="D62" s="257"/>
      <c r="E62" s="257"/>
      <c r="F62" s="258"/>
      <c r="G62" s="143" t="s">
        <v>14</v>
      </c>
      <c r="H62" s="133">
        <f t="shared" si="9"/>
        <v>5.5100000000000003E-2</v>
      </c>
      <c r="I62" s="134">
        <f t="shared" si="10"/>
        <v>5.1900000000000001E-5</v>
      </c>
      <c r="J62" s="135">
        <f t="shared" si="11"/>
        <v>1.6199999999999999E-3</v>
      </c>
      <c r="K62" s="136">
        <f t="shared" si="12"/>
        <v>0</v>
      </c>
      <c r="L62" s="137">
        <f t="shared" si="13"/>
        <v>3.1199999999999999E-4</v>
      </c>
      <c r="M62" s="137">
        <f t="shared" si="18"/>
        <v>0</v>
      </c>
      <c r="N62" s="137">
        <f t="shared" si="18"/>
        <v>0</v>
      </c>
      <c r="O62" s="137">
        <f t="shared" si="18"/>
        <v>0</v>
      </c>
      <c r="P62" s="137">
        <f t="shared" si="18"/>
        <v>0.54752821972193466</v>
      </c>
      <c r="Q62" s="137">
        <f t="shared" si="18"/>
        <v>0</v>
      </c>
      <c r="R62" s="138">
        <f t="shared" si="15"/>
        <v>0.54752821972193466</v>
      </c>
      <c r="S62" s="139">
        <f t="shared" si="16"/>
        <v>0</v>
      </c>
      <c r="T62" s="140">
        <f t="shared" si="8"/>
        <v>0.60461211972193463</v>
      </c>
      <c r="U62" s="141">
        <f t="shared" si="17"/>
        <v>3.9E-2</v>
      </c>
    </row>
    <row r="63" spans="3:21">
      <c r="C63" s="250" t="s">
        <v>17</v>
      </c>
      <c r="D63" s="251"/>
      <c r="E63" s="251"/>
      <c r="F63" s="252"/>
      <c r="G63" s="142" t="s">
        <v>14</v>
      </c>
      <c r="H63" s="133">
        <f t="shared" si="9"/>
        <v>0</v>
      </c>
      <c r="I63" s="134">
        <f t="shared" si="10"/>
        <v>0</v>
      </c>
      <c r="J63" s="135">
        <f t="shared" si="11"/>
        <v>6.0699999999999999E-3</v>
      </c>
      <c r="K63" s="136">
        <f t="shared" si="12"/>
        <v>0</v>
      </c>
      <c r="L63" s="137">
        <f t="shared" si="13"/>
        <v>0</v>
      </c>
      <c r="M63" s="137">
        <f t="shared" si="18"/>
        <v>0</v>
      </c>
      <c r="N63" s="137">
        <f t="shared" si="18"/>
        <v>0</v>
      </c>
      <c r="O63" s="137">
        <f t="shared" si="18"/>
        <v>0</v>
      </c>
      <c r="P63" s="137">
        <f t="shared" si="18"/>
        <v>0</v>
      </c>
      <c r="Q63" s="137">
        <f t="shared" si="18"/>
        <v>0</v>
      </c>
      <c r="R63" s="138">
        <f t="shared" si="15"/>
        <v>0</v>
      </c>
      <c r="S63" s="139">
        <f t="shared" si="16"/>
        <v>0</v>
      </c>
      <c r="T63" s="140">
        <f t="shared" si="8"/>
        <v>6.0699999999999999E-3</v>
      </c>
      <c r="U63" s="141">
        <f t="shared" si="17"/>
        <v>0</v>
      </c>
    </row>
    <row r="64" spans="3:21">
      <c r="C64" s="256" t="s">
        <v>54</v>
      </c>
      <c r="D64" s="257"/>
      <c r="E64" s="257"/>
      <c r="F64" s="258"/>
      <c r="G64" s="143" t="s">
        <v>14</v>
      </c>
      <c r="H64" s="133">
        <f t="shared" si="9"/>
        <v>0.83399999999999996</v>
      </c>
      <c r="I64" s="134">
        <f t="shared" si="10"/>
        <v>0</v>
      </c>
      <c r="J64" s="135">
        <f t="shared" si="11"/>
        <v>8.9700000000000005E-3</v>
      </c>
      <c r="K64" s="136">
        <f t="shared" si="12"/>
        <v>0</v>
      </c>
      <c r="L64" s="137">
        <f t="shared" si="13"/>
        <v>0</v>
      </c>
      <c r="M64" s="137">
        <f t="shared" si="18"/>
        <v>0</v>
      </c>
      <c r="N64" s="137">
        <f t="shared" si="18"/>
        <v>0</v>
      </c>
      <c r="O64" s="137">
        <f t="shared" si="18"/>
        <v>0</v>
      </c>
      <c r="P64" s="137">
        <f t="shared" si="18"/>
        <v>0</v>
      </c>
      <c r="Q64" s="137">
        <f t="shared" si="18"/>
        <v>0</v>
      </c>
      <c r="R64" s="138">
        <f t="shared" si="15"/>
        <v>0</v>
      </c>
      <c r="S64" s="139">
        <f t="shared" si="16"/>
        <v>15.4</v>
      </c>
      <c r="T64" s="140">
        <f t="shared" si="8"/>
        <v>16.24297</v>
      </c>
      <c r="U64" s="141">
        <f t="shared" si="17"/>
        <v>0</v>
      </c>
    </row>
    <row r="65" spans="3:21">
      <c r="C65" s="250" t="s">
        <v>55</v>
      </c>
      <c r="D65" s="251"/>
      <c r="E65" s="251"/>
      <c r="F65" s="252"/>
      <c r="G65" s="142" t="s">
        <v>14</v>
      </c>
      <c r="H65" s="133">
        <f t="shared" si="9"/>
        <v>0</v>
      </c>
      <c r="I65" s="134">
        <f t="shared" si="10"/>
        <v>0</v>
      </c>
      <c r="J65" s="135">
        <f t="shared" si="11"/>
        <v>8.8199999999999997E-3</v>
      </c>
      <c r="K65" s="136">
        <f t="shared" si="12"/>
        <v>0</v>
      </c>
      <c r="L65" s="137">
        <f t="shared" si="13"/>
        <v>0.70899999999999996</v>
      </c>
      <c r="M65" s="137">
        <f t="shared" si="18"/>
        <v>0</v>
      </c>
      <c r="N65" s="137">
        <f t="shared" si="18"/>
        <v>0</v>
      </c>
      <c r="O65" s="137">
        <f t="shared" si="18"/>
        <v>0</v>
      </c>
      <c r="P65" s="137">
        <f t="shared" si="18"/>
        <v>0</v>
      </c>
      <c r="Q65" s="137">
        <f t="shared" si="18"/>
        <v>0</v>
      </c>
      <c r="R65" s="138">
        <f t="shared" si="15"/>
        <v>0.70838961274243006</v>
      </c>
      <c r="S65" s="139">
        <f t="shared" si="16"/>
        <v>0.42299999999999999</v>
      </c>
      <c r="T65" s="140">
        <f t="shared" si="8"/>
        <v>1.1408199999999999</v>
      </c>
      <c r="U65" s="141">
        <f t="shared" si="17"/>
        <v>0</v>
      </c>
    </row>
    <row r="66" spans="3:21">
      <c r="C66" s="256" t="s">
        <v>56</v>
      </c>
      <c r="D66" s="257"/>
      <c r="E66" s="257"/>
      <c r="F66" s="258"/>
      <c r="G66" s="143" t="s">
        <v>11</v>
      </c>
      <c r="H66" s="133">
        <f t="shared" si="9"/>
        <v>0.16600000000000001</v>
      </c>
      <c r="I66" s="134">
        <f t="shared" si="10"/>
        <v>0</v>
      </c>
      <c r="J66" s="135">
        <f t="shared" si="11"/>
        <v>0</v>
      </c>
      <c r="K66" s="136">
        <f t="shared" si="12"/>
        <v>0</v>
      </c>
      <c r="L66" s="137">
        <f t="shared" si="13"/>
        <v>0</v>
      </c>
      <c r="M66" s="137">
        <f t="shared" si="18"/>
        <v>0</v>
      </c>
      <c r="N66" s="137">
        <f t="shared" si="18"/>
        <v>0</v>
      </c>
      <c r="O66" s="137">
        <f t="shared" si="18"/>
        <v>0</v>
      </c>
      <c r="P66" s="137">
        <f t="shared" si="18"/>
        <v>0</v>
      </c>
      <c r="Q66" s="137">
        <f t="shared" si="18"/>
        <v>0</v>
      </c>
      <c r="R66" s="138">
        <f t="shared" si="15"/>
        <v>0</v>
      </c>
      <c r="S66" s="139">
        <f t="shared" si="16"/>
        <v>0</v>
      </c>
      <c r="T66" s="140">
        <f t="shared" si="8"/>
        <v>0.16600000000000001</v>
      </c>
      <c r="U66" s="141">
        <f t="shared" si="17"/>
        <v>0</v>
      </c>
    </row>
    <row r="67" spans="3:21">
      <c r="C67" s="250" t="s">
        <v>145</v>
      </c>
      <c r="D67" s="251"/>
      <c r="E67" s="251"/>
      <c r="F67" s="252"/>
      <c r="G67" s="142" t="s">
        <v>146</v>
      </c>
      <c r="H67" s="133">
        <f t="shared" si="9"/>
        <v>0</v>
      </c>
      <c r="I67" s="134">
        <f t="shared" si="10"/>
        <v>0</v>
      </c>
      <c r="J67" s="135">
        <f t="shared" si="11"/>
        <v>0</v>
      </c>
      <c r="K67" s="136">
        <f t="shared" si="12"/>
        <v>0</v>
      </c>
      <c r="L67" s="137">
        <f t="shared" si="13"/>
        <v>0</v>
      </c>
      <c r="M67" s="137">
        <f t="shared" si="18"/>
        <v>0</v>
      </c>
      <c r="N67" s="137">
        <f t="shared" si="18"/>
        <v>0</v>
      </c>
      <c r="O67" s="137">
        <f t="shared" si="18"/>
        <v>0</v>
      </c>
      <c r="P67" s="137">
        <f t="shared" si="18"/>
        <v>0</v>
      </c>
      <c r="Q67" s="137">
        <f t="shared" si="18"/>
        <v>0</v>
      </c>
      <c r="R67" s="138">
        <f t="shared" si="15"/>
        <v>0</v>
      </c>
      <c r="S67" s="139">
        <f t="shared" si="16"/>
        <v>0</v>
      </c>
      <c r="T67" s="140">
        <f t="shared" si="8"/>
        <v>0</v>
      </c>
      <c r="U67" s="141">
        <f t="shared" si="17"/>
        <v>0</v>
      </c>
    </row>
    <row r="68" spans="3:21" ht="15.75" thickBot="1">
      <c r="C68" s="253" t="s">
        <v>147</v>
      </c>
      <c r="D68" s="254"/>
      <c r="E68" s="254"/>
      <c r="F68" s="255"/>
      <c r="G68" s="154" t="s">
        <v>146</v>
      </c>
      <c r="H68" s="155">
        <f t="shared" si="9"/>
        <v>4.0600000000000002E-3</v>
      </c>
      <c r="I68" s="156">
        <f t="shared" si="10"/>
        <v>0</v>
      </c>
      <c r="J68" s="157">
        <f t="shared" si="11"/>
        <v>0</v>
      </c>
      <c r="K68" s="158">
        <f t="shared" si="12"/>
        <v>0</v>
      </c>
      <c r="L68" s="159">
        <f t="shared" si="13"/>
        <v>0</v>
      </c>
      <c r="M68" s="159">
        <f t="shared" si="18"/>
        <v>0</v>
      </c>
      <c r="N68" s="159">
        <f t="shared" si="18"/>
        <v>0</v>
      </c>
      <c r="O68" s="159">
        <f t="shared" si="18"/>
        <v>0</v>
      </c>
      <c r="P68" s="159">
        <f t="shared" si="18"/>
        <v>0</v>
      </c>
      <c r="Q68" s="159">
        <f t="shared" si="18"/>
        <v>0</v>
      </c>
      <c r="R68" s="138">
        <f t="shared" si="15"/>
        <v>0</v>
      </c>
      <c r="S68" s="161">
        <f t="shared" si="16"/>
        <v>0</v>
      </c>
      <c r="T68" s="162">
        <f t="shared" si="8"/>
        <v>4.0600000000000002E-3</v>
      </c>
      <c r="U68" s="163">
        <f t="shared" si="17"/>
        <v>0</v>
      </c>
    </row>
    <row r="69" spans="3:21" ht="15.75" thickBot="1"/>
    <row r="70" spans="3:21" ht="15.75" thickBot="1">
      <c r="C70" s="245" t="s">
        <v>148</v>
      </c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7"/>
    </row>
    <row r="71" spans="3:21" ht="25.5">
      <c r="C71" s="273" t="s">
        <v>97</v>
      </c>
      <c r="D71" s="274"/>
      <c r="E71" s="274"/>
      <c r="F71" s="275"/>
      <c r="G71" s="279" t="s">
        <v>27</v>
      </c>
      <c r="H71" s="119" t="s">
        <v>98</v>
      </c>
      <c r="I71" s="164" t="s">
        <v>99</v>
      </c>
      <c r="J71" s="121" t="s">
        <v>100</v>
      </c>
      <c r="K71" s="281" t="s">
        <v>101</v>
      </c>
      <c r="L71" s="282"/>
      <c r="M71" s="282"/>
      <c r="N71" s="282"/>
      <c r="O71" s="282"/>
      <c r="P71" s="282"/>
      <c r="Q71" s="282"/>
      <c r="R71" s="283"/>
      <c r="S71" s="122" t="s">
        <v>102</v>
      </c>
      <c r="T71" s="268" t="s">
        <v>103</v>
      </c>
      <c r="U71" s="123" t="s">
        <v>104</v>
      </c>
    </row>
    <row r="72" spans="3:21" ht="15.75" thickBot="1">
      <c r="C72" s="276"/>
      <c r="D72" s="277"/>
      <c r="E72" s="277"/>
      <c r="F72" s="278"/>
      <c r="G72" s="280"/>
      <c r="H72" s="124" t="s">
        <v>105</v>
      </c>
      <c r="I72" s="165" t="s">
        <v>106</v>
      </c>
      <c r="J72" s="126" t="s">
        <v>107</v>
      </c>
      <c r="K72" s="127" t="s">
        <v>108</v>
      </c>
      <c r="L72" s="128" t="s">
        <v>109</v>
      </c>
      <c r="M72" s="128" t="s">
        <v>110</v>
      </c>
      <c r="N72" s="128" t="s">
        <v>111</v>
      </c>
      <c r="O72" s="128" t="s">
        <v>112</v>
      </c>
      <c r="P72" s="128" t="s">
        <v>113</v>
      </c>
      <c r="Q72" s="128" t="s">
        <v>114</v>
      </c>
      <c r="R72" s="129" t="s">
        <v>115</v>
      </c>
      <c r="S72" s="130" t="s">
        <v>116</v>
      </c>
      <c r="T72" s="269"/>
      <c r="U72" s="131" t="s">
        <v>117</v>
      </c>
    </row>
    <row r="73" spans="3:21">
      <c r="C73" s="270" t="s">
        <v>149</v>
      </c>
      <c r="D73" s="271"/>
      <c r="E73" s="271"/>
      <c r="F73" s="272"/>
      <c r="G73" s="132" t="s">
        <v>11</v>
      </c>
      <c r="H73" s="133">
        <f t="shared" ref="H73:H79" si="19">H200*$G$30</f>
        <v>48.8</v>
      </c>
      <c r="I73" s="134">
        <f t="shared" ref="I73:I79" si="20">I200*$H$30</f>
        <v>3.8600000000000002E-2</v>
      </c>
      <c r="J73" s="135">
        <f t="shared" ref="J73:J79" si="21">J200*$I$30</f>
        <v>1.91</v>
      </c>
      <c r="K73" s="136">
        <f t="shared" ref="K73:K79" si="22">K200*$J$30</f>
        <v>0</v>
      </c>
      <c r="L73" s="137">
        <f t="shared" ref="L73:L79" si="23">L200</f>
        <v>8.3799999999999999E-2</v>
      </c>
      <c r="M73" s="137">
        <f t="shared" ref="M73:R79" si="24">M200*$J$30</f>
        <v>0</v>
      </c>
      <c r="N73" s="137">
        <f t="shared" si="24"/>
        <v>0</v>
      </c>
      <c r="O73" s="137">
        <f t="shared" si="24"/>
        <v>0</v>
      </c>
      <c r="P73" s="137">
        <f t="shared" si="24"/>
        <v>13688.205493048366</v>
      </c>
      <c r="Q73" s="137">
        <f t="shared" si="24"/>
        <v>0</v>
      </c>
      <c r="R73" s="138">
        <f>R200*$J$30</f>
        <v>13688.205493048366</v>
      </c>
      <c r="S73" s="139">
        <f t="shared" ref="S73:S79" si="25">S200*$K$30</f>
        <v>19.3</v>
      </c>
      <c r="T73" s="140">
        <f>SUM(H73:Q73,S73)</f>
        <v>13758.337893048365</v>
      </c>
      <c r="U73" s="141">
        <f t="shared" ref="U73:U79" si="26">U200*$K$30</f>
        <v>-148</v>
      </c>
    </row>
    <row r="74" spans="3:21" ht="25.5">
      <c r="C74" s="262" t="s">
        <v>150</v>
      </c>
      <c r="D74" s="263"/>
      <c r="E74" s="263"/>
      <c r="F74" s="264"/>
      <c r="G74" s="142" t="s">
        <v>151</v>
      </c>
      <c r="H74" s="133">
        <f t="shared" si="19"/>
        <v>5.8300000000000001E-6</v>
      </c>
      <c r="I74" s="134">
        <f t="shared" si="20"/>
        <v>1.0700000000000001E-7</v>
      </c>
      <c r="J74" s="135">
        <f t="shared" si="21"/>
        <v>1.68E-7</v>
      </c>
      <c r="K74" s="136">
        <f t="shared" si="22"/>
        <v>0</v>
      </c>
      <c r="L74" s="137">
        <f t="shared" si="23"/>
        <v>8.6600000000000005E-7</v>
      </c>
      <c r="M74" s="137">
        <f t="shared" si="24"/>
        <v>0</v>
      </c>
      <c r="N74" s="137">
        <f t="shared" si="24"/>
        <v>0</v>
      </c>
      <c r="O74" s="137">
        <f t="shared" si="24"/>
        <v>0</v>
      </c>
      <c r="P74" s="137">
        <f t="shared" si="24"/>
        <v>3.9865649574644513E-5</v>
      </c>
      <c r="Q74" s="137">
        <f t="shared" si="24"/>
        <v>0</v>
      </c>
      <c r="R74" s="138">
        <f t="shared" si="24"/>
        <v>4.0764874753019956E-5</v>
      </c>
      <c r="S74" s="139">
        <f t="shared" si="25"/>
        <v>6.8100000000000002E-7</v>
      </c>
      <c r="T74" s="140">
        <f t="shared" ref="T74:T79" si="27">SUM(H74:Q74,S74)</f>
        <v>4.7517649574644513E-5</v>
      </c>
      <c r="U74" s="141">
        <f t="shared" si="26"/>
        <v>-3.8700000000000002E-6</v>
      </c>
    </row>
    <row r="75" spans="3:21">
      <c r="C75" s="259" t="s">
        <v>152</v>
      </c>
      <c r="D75" s="260"/>
      <c r="E75" s="260"/>
      <c r="F75" s="261"/>
      <c r="G75" s="143" t="s">
        <v>153</v>
      </c>
      <c r="H75" s="133">
        <f t="shared" si="19"/>
        <v>756</v>
      </c>
      <c r="I75" s="134">
        <f t="shared" si="20"/>
        <v>5.0499999999999998E-3</v>
      </c>
      <c r="J75" s="135">
        <f t="shared" si="21"/>
        <v>16.100000000000001</v>
      </c>
      <c r="K75" s="136">
        <f t="shared" si="22"/>
        <v>0</v>
      </c>
      <c r="L75" s="137">
        <f t="shared" si="23"/>
        <v>0.25800000000000001</v>
      </c>
      <c r="M75" s="137">
        <f t="shared" si="24"/>
        <v>0</v>
      </c>
      <c r="N75" s="137">
        <f t="shared" si="24"/>
        <v>0</v>
      </c>
      <c r="O75" s="137">
        <f t="shared" si="24"/>
        <v>0</v>
      </c>
      <c r="P75" s="137">
        <f t="shared" si="24"/>
        <v>56.65118623765273</v>
      </c>
      <c r="Q75" s="137">
        <f t="shared" si="24"/>
        <v>0</v>
      </c>
      <c r="R75" s="138">
        <f t="shared" si="24"/>
        <v>56.950927963777872</v>
      </c>
      <c r="S75" s="139">
        <f t="shared" si="25"/>
        <v>1.49</v>
      </c>
      <c r="T75" s="140">
        <f t="shared" si="27"/>
        <v>830.50423623765278</v>
      </c>
      <c r="U75" s="141">
        <f t="shared" si="26"/>
        <v>-11.3</v>
      </c>
    </row>
    <row r="76" spans="3:21">
      <c r="C76" s="262" t="s">
        <v>154</v>
      </c>
      <c r="D76" s="263"/>
      <c r="E76" s="263"/>
      <c r="F76" s="264"/>
      <c r="G76" s="142" t="s">
        <v>155</v>
      </c>
      <c r="H76" s="133">
        <f t="shared" si="19"/>
        <v>8360</v>
      </c>
      <c r="I76" s="134">
        <f t="shared" si="20"/>
        <v>1.4</v>
      </c>
      <c r="J76" s="135">
        <f t="shared" si="21"/>
        <v>15.6</v>
      </c>
      <c r="K76" s="136">
        <f t="shared" si="22"/>
        <v>1.0790702140505283E-3</v>
      </c>
      <c r="L76" s="137">
        <f t="shared" si="23"/>
        <v>141</v>
      </c>
      <c r="M76" s="137">
        <f t="shared" si="24"/>
        <v>0</v>
      </c>
      <c r="N76" s="137">
        <f t="shared" si="24"/>
        <v>0</v>
      </c>
      <c r="O76" s="137">
        <f t="shared" si="24"/>
        <v>0</v>
      </c>
      <c r="P76" s="137">
        <f t="shared" si="24"/>
        <v>15486.655849799246</v>
      </c>
      <c r="Q76" s="137">
        <f t="shared" si="24"/>
        <v>0</v>
      </c>
      <c r="R76" s="138">
        <f t="shared" si="24"/>
        <v>15686.483667216011</v>
      </c>
      <c r="S76" s="139">
        <f t="shared" si="25"/>
        <v>2960</v>
      </c>
      <c r="T76" s="140">
        <f t="shared" si="27"/>
        <v>26964.656928869459</v>
      </c>
      <c r="U76" s="141">
        <f t="shared" si="26"/>
        <v>-6040</v>
      </c>
    </row>
    <row r="77" spans="3:21">
      <c r="C77" s="259" t="s">
        <v>156</v>
      </c>
      <c r="D77" s="260"/>
      <c r="E77" s="260"/>
      <c r="F77" s="261"/>
      <c r="G77" s="143" t="s">
        <v>157</v>
      </c>
      <c r="H77" s="133">
        <f t="shared" si="19"/>
        <v>5.2800000000000003E-5</v>
      </c>
      <c r="I77" s="134">
        <f t="shared" si="20"/>
        <v>3.6399999999999998E-11</v>
      </c>
      <c r="J77" s="135">
        <f t="shared" si="21"/>
        <v>1.07E-8</v>
      </c>
      <c r="K77" s="136">
        <f t="shared" si="22"/>
        <v>0</v>
      </c>
      <c r="L77" s="137">
        <f t="shared" si="23"/>
        <v>2.62E-8</v>
      </c>
      <c r="M77" s="137">
        <f t="shared" si="24"/>
        <v>0</v>
      </c>
      <c r="N77" s="137">
        <f t="shared" si="24"/>
        <v>0</v>
      </c>
      <c r="O77" s="137">
        <f t="shared" si="24"/>
        <v>0</v>
      </c>
      <c r="P77" s="137">
        <f t="shared" si="24"/>
        <v>1.5386741941090865E-7</v>
      </c>
      <c r="Q77" s="137">
        <f t="shared" si="24"/>
        <v>0</v>
      </c>
      <c r="R77" s="138">
        <f t="shared" si="24"/>
        <v>1.7984503567508801E-7</v>
      </c>
      <c r="S77" s="139">
        <f t="shared" si="25"/>
        <v>1.52E-8</v>
      </c>
      <c r="T77" s="140">
        <f t="shared" si="27"/>
        <v>5.3006003819410913E-5</v>
      </c>
      <c r="U77" s="141">
        <f t="shared" si="26"/>
        <v>-3.0499999999999999E-7</v>
      </c>
    </row>
    <row r="78" spans="3:21">
      <c r="C78" s="262" t="s">
        <v>158</v>
      </c>
      <c r="D78" s="263"/>
      <c r="E78" s="263"/>
      <c r="F78" s="264"/>
      <c r="G78" s="142" t="s">
        <v>157</v>
      </c>
      <c r="H78" s="133">
        <f t="shared" si="19"/>
        <v>7.1600000000000001E-6</v>
      </c>
      <c r="I78" s="134">
        <f t="shared" si="20"/>
        <v>3.94E-9</v>
      </c>
      <c r="J78" s="135">
        <f t="shared" si="21"/>
        <v>1.6899999999999999E-7</v>
      </c>
      <c r="K78" s="136">
        <f t="shared" si="22"/>
        <v>9.5018127181671503E-12</v>
      </c>
      <c r="L78" s="137">
        <f t="shared" si="23"/>
        <v>1.9999999999999999E-7</v>
      </c>
      <c r="M78" s="137">
        <f t="shared" si="24"/>
        <v>0</v>
      </c>
      <c r="N78" s="137">
        <f t="shared" si="24"/>
        <v>0</v>
      </c>
      <c r="O78" s="137">
        <f t="shared" si="24"/>
        <v>0</v>
      </c>
      <c r="P78" s="137">
        <f t="shared" si="24"/>
        <v>6.4844126751740073E-6</v>
      </c>
      <c r="Q78" s="137">
        <f t="shared" si="24"/>
        <v>0</v>
      </c>
      <c r="R78" s="138">
        <f t="shared" si="24"/>
        <v>6.6842404925907718E-6</v>
      </c>
      <c r="S78" s="139">
        <f t="shared" si="25"/>
        <v>1.08E-6</v>
      </c>
      <c r="T78" s="140">
        <f t="shared" si="27"/>
        <v>1.5097362176986726E-5</v>
      </c>
      <c r="U78" s="141">
        <f t="shared" si="26"/>
        <v>-1.2799999999999999E-5</v>
      </c>
    </row>
    <row r="79" spans="3:21" ht="25.5">
      <c r="C79" s="259" t="s">
        <v>159</v>
      </c>
      <c r="D79" s="260"/>
      <c r="E79" s="260"/>
      <c r="F79" s="261"/>
      <c r="G79" s="143" t="s">
        <v>160</v>
      </c>
      <c r="H79" s="133">
        <f t="shared" si="19"/>
        <v>1.07</v>
      </c>
      <c r="I79" s="134">
        <f t="shared" si="20"/>
        <v>0</v>
      </c>
      <c r="J79" s="135">
        <f t="shared" si="21"/>
        <v>0.182</v>
      </c>
      <c r="K79" s="136">
        <f t="shared" si="22"/>
        <v>0</v>
      </c>
      <c r="L79" s="137">
        <f t="shared" si="23"/>
        <v>0</v>
      </c>
      <c r="M79" s="137">
        <f t="shared" si="24"/>
        <v>0</v>
      </c>
      <c r="N79" s="137">
        <f t="shared" si="24"/>
        <v>0</v>
      </c>
      <c r="O79" s="137">
        <f t="shared" si="24"/>
        <v>0</v>
      </c>
      <c r="P79" s="137">
        <f t="shared" si="24"/>
        <v>25.078391085803943</v>
      </c>
      <c r="Q79" s="137">
        <f t="shared" si="24"/>
        <v>0</v>
      </c>
      <c r="R79" s="138">
        <f t="shared" si="24"/>
        <v>25.078391085803943</v>
      </c>
      <c r="S79" s="139">
        <f t="shared" si="25"/>
        <v>44.3</v>
      </c>
      <c r="T79" s="140">
        <f t="shared" si="27"/>
        <v>70.630391085803936</v>
      </c>
      <c r="U79" s="141">
        <f t="shared" si="26"/>
        <v>-217</v>
      </c>
    </row>
    <row r="80" spans="3:21">
      <c r="C80" s="262" t="s">
        <v>161</v>
      </c>
      <c r="D80" s="263"/>
      <c r="E80" s="263"/>
      <c r="F80" s="264"/>
      <c r="G80" s="142" t="s">
        <v>144</v>
      </c>
      <c r="H80" s="133" t="s">
        <v>186</v>
      </c>
      <c r="I80" s="134" t="s">
        <v>186</v>
      </c>
      <c r="J80" s="135" t="s">
        <v>186</v>
      </c>
      <c r="K80" s="136" t="s">
        <v>186</v>
      </c>
      <c r="L80" s="137" t="s">
        <v>186</v>
      </c>
      <c r="M80" s="137" t="s">
        <v>186</v>
      </c>
      <c r="N80" s="137" t="s">
        <v>186</v>
      </c>
      <c r="O80" s="137" t="s">
        <v>186</v>
      </c>
      <c r="P80" s="137" t="s">
        <v>186</v>
      </c>
      <c r="Q80" s="137" t="s">
        <v>186</v>
      </c>
      <c r="R80" s="138" t="s">
        <v>186</v>
      </c>
      <c r="S80" s="139" t="s">
        <v>186</v>
      </c>
      <c r="T80" s="140" t="s">
        <v>186</v>
      </c>
      <c r="U80" s="141" t="s">
        <v>186</v>
      </c>
    </row>
    <row r="81" spans="1:21" ht="15.75" thickBot="1">
      <c r="C81" s="265" t="s">
        <v>162</v>
      </c>
      <c r="D81" s="266"/>
      <c r="E81" s="266"/>
      <c r="F81" s="267"/>
      <c r="G81" s="154" t="s">
        <v>144</v>
      </c>
      <c r="H81" s="155" t="s">
        <v>186</v>
      </c>
      <c r="I81" s="156" t="s">
        <v>186</v>
      </c>
      <c r="J81" s="157" t="s">
        <v>186</v>
      </c>
      <c r="K81" s="158" t="s">
        <v>186</v>
      </c>
      <c r="L81" s="159" t="s">
        <v>186</v>
      </c>
      <c r="M81" s="159" t="s">
        <v>186</v>
      </c>
      <c r="N81" s="159" t="s">
        <v>186</v>
      </c>
      <c r="O81" s="159" t="s">
        <v>186</v>
      </c>
      <c r="P81" s="159" t="s">
        <v>186</v>
      </c>
      <c r="Q81" s="159" t="s">
        <v>186</v>
      </c>
      <c r="R81" s="160" t="s">
        <v>186</v>
      </c>
      <c r="S81" s="161" t="s">
        <v>186</v>
      </c>
      <c r="T81" s="162" t="s">
        <v>186</v>
      </c>
      <c r="U81" s="163" t="s">
        <v>186</v>
      </c>
    </row>
    <row r="82" spans="1:21" s="12" customFormat="1">
      <c r="C82" s="166"/>
      <c r="D82" s="166"/>
      <c r="E82" s="166"/>
      <c r="F82" s="166"/>
      <c r="G82" s="167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</row>
    <row r="83" spans="1:21" ht="24" thickBot="1">
      <c r="A83" s="11" t="s">
        <v>94</v>
      </c>
    </row>
    <row r="84" spans="1:21" ht="15.75" thickBot="1">
      <c r="C84" s="249" t="s">
        <v>96</v>
      </c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</row>
    <row r="85" spans="1:21" ht="15.75" thickBot="1">
      <c r="C85" s="311" t="s">
        <v>171</v>
      </c>
      <c r="D85" s="311"/>
      <c r="E85" s="311"/>
      <c r="F85" s="43" t="s">
        <v>27</v>
      </c>
      <c r="G85" s="105" t="s">
        <v>13</v>
      </c>
      <c r="H85" s="44" t="s">
        <v>98</v>
      </c>
      <c r="I85" s="44" t="s">
        <v>99</v>
      </c>
      <c r="J85" s="44" t="s">
        <v>100</v>
      </c>
      <c r="K85" s="44" t="s">
        <v>101</v>
      </c>
      <c r="L85" s="44" t="s">
        <v>64</v>
      </c>
      <c r="M85" s="44" t="s">
        <v>65</v>
      </c>
      <c r="N85" s="44" t="s">
        <v>66</v>
      </c>
      <c r="O85" s="44" t="s">
        <v>67</v>
      </c>
      <c r="P85" s="44" t="s">
        <v>68</v>
      </c>
      <c r="Q85" s="44" t="s">
        <v>69</v>
      </c>
      <c r="R85" s="44" t="s">
        <v>70</v>
      </c>
      <c r="S85" s="44" t="s">
        <v>170</v>
      </c>
    </row>
    <row r="86" spans="1:21" ht="25.5" customHeight="1" thickBot="1">
      <c r="C86" s="299" t="s">
        <v>33</v>
      </c>
      <c r="D86" s="299"/>
      <c r="E86" s="299"/>
      <c r="F86" s="45" t="s">
        <v>165</v>
      </c>
      <c r="G86" s="47">
        <f t="shared" ref="G86:G91" si="28">SUM(H86:K86,S86)</f>
        <v>1963.4447932675273</v>
      </c>
      <c r="H86" s="47">
        <f t="shared" ref="H86:H91" si="29">H124*$G$30</f>
        <v>112</v>
      </c>
      <c r="I86" s="47">
        <f t="shared" ref="I86:I91" si="30">I124*$H$30</f>
        <v>2.0499999999999998</v>
      </c>
      <c r="J86" s="47">
        <f t="shared" ref="J86:J91" si="31">J124*$I$30</f>
        <v>8.81</v>
      </c>
      <c r="K86" s="47">
        <f t="shared" ref="K86:K91" si="32">K124*$J$30</f>
        <v>1758.4847932675275</v>
      </c>
      <c r="L86" s="47">
        <f t="shared" ref="L86:L91" si="33">L124*$J$30</f>
        <v>13.888033310465131</v>
      </c>
      <c r="M86" s="47">
        <f t="shared" ref="M86:M91" si="34">M124*1</f>
        <v>237</v>
      </c>
      <c r="N86" s="47">
        <f t="shared" ref="N86:R91" si="35">N124*$J$30</f>
        <v>0</v>
      </c>
      <c r="O86" s="47">
        <f t="shared" si="35"/>
        <v>0</v>
      </c>
      <c r="P86" s="47">
        <f t="shared" si="35"/>
        <v>0</v>
      </c>
      <c r="Q86" s="47">
        <f t="shared" si="35"/>
        <v>1498.7086306257336</v>
      </c>
      <c r="R86" s="47">
        <f t="shared" si="35"/>
        <v>0</v>
      </c>
      <c r="S86" s="47">
        <f t="shared" ref="S86:S91" si="36">S124*$K$30</f>
        <v>82.1</v>
      </c>
    </row>
    <row r="87" spans="1:21" ht="25.5" customHeight="1" thickBot="1">
      <c r="C87" s="301" t="s">
        <v>34</v>
      </c>
      <c r="D87" s="301"/>
      <c r="E87" s="301"/>
      <c r="F87" s="48" t="s">
        <v>10</v>
      </c>
      <c r="G87" s="47">
        <f t="shared" si="28"/>
        <v>1.2373971112129843E-2</v>
      </c>
      <c r="H87" s="47">
        <f t="shared" si="29"/>
        <v>2.48E-3</v>
      </c>
      <c r="I87" s="47">
        <f t="shared" si="30"/>
        <v>4.1499999999999999E-9</v>
      </c>
      <c r="J87" s="47">
        <f t="shared" si="31"/>
        <v>1.28E-6</v>
      </c>
      <c r="K87" s="47">
        <f t="shared" si="32"/>
        <v>9.8914769621298426E-3</v>
      </c>
      <c r="L87" s="47">
        <f t="shared" si="33"/>
        <v>0</v>
      </c>
      <c r="M87" s="47">
        <f t="shared" si="34"/>
        <v>9.8799999999999999E-3</v>
      </c>
      <c r="N87" s="47">
        <f t="shared" si="35"/>
        <v>0</v>
      </c>
      <c r="O87" s="47">
        <f t="shared" si="35"/>
        <v>0</v>
      </c>
      <c r="P87" s="47">
        <f t="shared" si="35"/>
        <v>0</v>
      </c>
      <c r="Q87" s="47">
        <f t="shared" si="35"/>
        <v>2.6577099716429673E-5</v>
      </c>
      <c r="R87" s="47">
        <f t="shared" si="35"/>
        <v>0</v>
      </c>
      <c r="S87" s="47">
        <f t="shared" si="36"/>
        <v>1.2100000000000001E-6</v>
      </c>
    </row>
    <row r="88" spans="1:21" ht="25.5" customHeight="1" thickBot="1">
      <c r="C88" s="299" t="s">
        <v>35</v>
      </c>
      <c r="D88" s="299"/>
      <c r="E88" s="299"/>
      <c r="F88" s="45" t="s">
        <v>166</v>
      </c>
      <c r="G88" s="47">
        <f t="shared" si="28"/>
        <v>3.3452047434139232</v>
      </c>
      <c r="H88" s="47">
        <f t="shared" si="29"/>
        <v>0.27700000000000002</v>
      </c>
      <c r="I88" s="47">
        <f t="shared" si="30"/>
        <v>9.2099999999999994E-3</v>
      </c>
      <c r="J88" s="47">
        <f t="shared" si="31"/>
        <v>2.35E-2</v>
      </c>
      <c r="K88" s="47">
        <f t="shared" si="32"/>
        <v>2.9074947434139231</v>
      </c>
      <c r="L88" s="47">
        <f t="shared" si="33"/>
        <v>0</v>
      </c>
      <c r="M88" s="47">
        <f t="shared" si="34"/>
        <v>0.03</v>
      </c>
      <c r="N88" s="47">
        <f t="shared" si="35"/>
        <v>0</v>
      </c>
      <c r="O88" s="47">
        <f t="shared" si="35"/>
        <v>0</v>
      </c>
      <c r="P88" s="47">
        <f t="shared" si="35"/>
        <v>0</v>
      </c>
      <c r="Q88" s="47">
        <f t="shared" si="35"/>
        <v>2.8775205708014084</v>
      </c>
      <c r="R88" s="47">
        <f t="shared" si="35"/>
        <v>0</v>
      </c>
      <c r="S88" s="47">
        <f t="shared" si="36"/>
        <v>0.128</v>
      </c>
    </row>
    <row r="89" spans="1:21" ht="25.5" customHeight="1" thickBot="1">
      <c r="C89" s="301" t="s">
        <v>36</v>
      </c>
      <c r="D89" s="301"/>
      <c r="E89" s="301"/>
      <c r="F89" s="48" t="s">
        <v>167</v>
      </c>
      <c r="G89" s="47">
        <f t="shared" si="28"/>
        <v>0.49877702570436716</v>
      </c>
      <c r="H89" s="47">
        <f t="shared" si="29"/>
        <v>3.0599999999999999E-2</v>
      </c>
      <c r="I89" s="47">
        <f t="shared" si="30"/>
        <v>2.1199999999999999E-3</v>
      </c>
      <c r="J89" s="47">
        <f t="shared" si="31"/>
        <v>1.81E-3</v>
      </c>
      <c r="K89" s="47">
        <f t="shared" si="32"/>
        <v>0.40964702570436717</v>
      </c>
      <c r="L89" s="47">
        <f t="shared" si="33"/>
        <v>0</v>
      </c>
      <c r="M89" s="47">
        <f t="shared" si="34"/>
        <v>8.0599999999999995E-3</v>
      </c>
      <c r="N89" s="47">
        <f t="shared" si="35"/>
        <v>0</v>
      </c>
      <c r="O89" s="47">
        <f t="shared" si="35"/>
        <v>0</v>
      </c>
      <c r="P89" s="47">
        <f t="shared" si="35"/>
        <v>0</v>
      </c>
      <c r="Q89" s="47">
        <f t="shared" si="35"/>
        <v>0.40165391300769659</v>
      </c>
      <c r="R89" s="47">
        <f t="shared" si="35"/>
        <v>0</v>
      </c>
      <c r="S89" s="47">
        <f t="shared" si="36"/>
        <v>5.4600000000000003E-2</v>
      </c>
    </row>
    <row r="90" spans="1:21" ht="25.5" customHeight="1" thickBot="1">
      <c r="C90" s="299" t="s">
        <v>37</v>
      </c>
      <c r="D90" s="299"/>
      <c r="E90" s="299"/>
      <c r="F90" s="45" t="s">
        <v>168</v>
      </c>
      <c r="G90" s="47">
        <f t="shared" si="28"/>
        <v>0.30492069259971588</v>
      </c>
      <c r="H90" s="47">
        <f t="shared" si="29"/>
        <v>2.52E-2</v>
      </c>
      <c r="I90" s="47">
        <f t="shared" si="30"/>
        <v>6.5399999999999996E-4</v>
      </c>
      <c r="J90" s="47">
        <f t="shared" si="31"/>
        <v>3.2299999999999998E-3</v>
      </c>
      <c r="K90" s="47">
        <f t="shared" si="32"/>
        <v>0.27076669259971586</v>
      </c>
      <c r="L90" s="47">
        <f t="shared" si="33"/>
        <v>0</v>
      </c>
      <c r="M90" s="47">
        <f t="shared" si="34"/>
        <v>1.9400000000000001E-3</v>
      </c>
      <c r="N90" s="47">
        <f t="shared" si="35"/>
        <v>0</v>
      </c>
      <c r="O90" s="47">
        <f t="shared" si="35"/>
        <v>0</v>
      </c>
      <c r="P90" s="47">
        <f t="shared" si="35"/>
        <v>0</v>
      </c>
      <c r="Q90" s="47">
        <f t="shared" si="35"/>
        <v>0.26876841442554822</v>
      </c>
      <c r="R90" s="47">
        <f t="shared" si="35"/>
        <v>0</v>
      </c>
      <c r="S90" s="47">
        <f t="shared" si="36"/>
        <v>5.0699999999999999E-3</v>
      </c>
    </row>
    <row r="91" spans="1:21" ht="25.5" customHeight="1" thickBot="1">
      <c r="C91" s="301" t="s">
        <v>38</v>
      </c>
      <c r="D91" s="301"/>
      <c r="E91" s="301"/>
      <c r="F91" s="48" t="s">
        <v>12</v>
      </c>
      <c r="G91" s="47">
        <f t="shared" si="28"/>
        <v>4.8755826705086163E-3</v>
      </c>
      <c r="H91" s="47">
        <f t="shared" si="29"/>
        <v>4.1599999999999996E-3</v>
      </c>
      <c r="I91" s="47">
        <f t="shared" si="30"/>
        <v>8.2000000000000006E-8</v>
      </c>
      <c r="J91" s="47">
        <f t="shared" si="31"/>
        <v>1.06E-4</v>
      </c>
      <c r="K91" s="47">
        <f t="shared" si="32"/>
        <v>5.7950067050861699E-4</v>
      </c>
      <c r="L91" s="47">
        <f t="shared" si="33"/>
        <v>0</v>
      </c>
      <c r="M91" s="47">
        <f t="shared" si="34"/>
        <v>7.7599999999999996E-7</v>
      </c>
      <c r="N91" s="47">
        <f t="shared" si="35"/>
        <v>0</v>
      </c>
      <c r="O91" s="47">
        <f t="shared" si="35"/>
        <v>0</v>
      </c>
      <c r="P91" s="47">
        <f t="shared" si="35"/>
        <v>0</v>
      </c>
      <c r="Q91" s="47">
        <f t="shared" si="35"/>
        <v>5.7850153142153312E-4</v>
      </c>
      <c r="R91" s="47">
        <f t="shared" si="35"/>
        <v>0</v>
      </c>
      <c r="S91" s="47">
        <f t="shared" si="36"/>
        <v>3.0000000000000001E-5</v>
      </c>
    </row>
    <row r="92" spans="1:21" ht="15.75" thickBot="1">
      <c r="C92" s="311" t="s">
        <v>172</v>
      </c>
      <c r="D92" s="311"/>
      <c r="E92" s="311"/>
      <c r="F92" s="49"/>
      <c r="G92" s="49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21" ht="25.5" customHeight="1" thickBot="1">
      <c r="C93" s="299" t="s">
        <v>39</v>
      </c>
      <c r="D93" s="299"/>
      <c r="E93" s="299"/>
      <c r="F93" s="45" t="s">
        <v>11</v>
      </c>
      <c r="G93" s="47">
        <f>SUM(H93:K93,S93)</f>
        <v>188067.59202342332</v>
      </c>
      <c r="H93" s="47">
        <f>H131*$G$30</f>
        <v>3360</v>
      </c>
      <c r="I93" s="47">
        <f>I131*$H$30</f>
        <v>29</v>
      </c>
      <c r="J93" s="47">
        <f>J131*$I$30</f>
        <v>621</v>
      </c>
      <c r="K93" s="47">
        <f>K131*$J$30</f>
        <v>183841.59202342332</v>
      </c>
      <c r="L93" s="47">
        <f>L131*$J$30</f>
        <v>0</v>
      </c>
      <c r="M93" s="47">
        <f>M131*1</f>
        <v>225</v>
      </c>
      <c r="N93" s="47">
        <f t="shared" ref="N93:R94" si="37">N131*$J$30</f>
        <v>0</v>
      </c>
      <c r="O93" s="47">
        <f t="shared" si="37"/>
        <v>0</v>
      </c>
      <c r="P93" s="47">
        <f t="shared" si="37"/>
        <v>0</v>
      </c>
      <c r="Q93" s="47">
        <f t="shared" si="37"/>
        <v>182842.45293633948</v>
      </c>
      <c r="R93" s="47">
        <f t="shared" si="37"/>
        <v>0</v>
      </c>
      <c r="S93" s="47">
        <f>S131*$K$30</f>
        <v>216</v>
      </c>
    </row>
    <row r="94" spans="1:21" ht="15.75" thickBot="1">
      <c r="C94" s="301" t="s">
        <v>40</v>
      </c>
      <c r="D94" s="301"/>
      <c r="E94" s="301"/>
      <c r="F94" s="48" t="s">
        <v>169</v>
      </c>
      <c r="G94" s="47">
        <f>SUM(H94:K94,S94)</f>
        <v>721.01164952032866</v>
      </c>
      <c r="H94" s="47">
        <f>H132*$G$30</f>
        <v>13.7</v>
      </c>
      <c r="I94" s="47">
        <f>I132*$H$30</f>
        <v>1.83E-4</v>
      </c>
      <c r="J94" s="47">
        <f>J132*$I$30</f>
        <v>2.29</v>
      </c>
      <c r="K94" s="47">
        <f>K132*$J$30</f>
        <v>671.42146652032864</v>
      </c>
      <c r="L94" s="47">
        <f>L132*$J$30</f>
        <v>0</v>
      </c>
      <c r="M94" s="47">
        <f>M132*1</f>
        <v>2.6700000000000002E-2</v>
      </c>
      <c r="N94" s="47">
        <f t="shared" si="37"/>
        <v>0</v>
      </c>
      <c r="O94" s="47">
        <f t="shared" si="37"/>
        <v>0</v>
      </c>
      <c r="P94" s="47">
        <f t="shared" si="37"/>
        <v>0</v>
      </c>
      <c r="Q94" s="47">
        <f t="shared" si="37"/>
        <v>671.42146652032864</v>
      </c>
      <c r="R94" s="47">
        <f t="shared" si="37"/>
        <v>0</v>
      </c>
      <c r="S94" s="47">
        <f>S132*$K$30</f>
        <v>33.6</v>
      </c>
    </row>
    <row r="95" spans="1:21" ht="15.75" thickBot="1"/>
    <row r="96" spans="1:21" ht="15.75" thickBot="1">
      <c r="C96" s="249" t="s">
        <v>173</v>
      </c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</row>
    <row r="97" spans="3:19" ht="15.75" thickBot="1">
      <c r="C97" s="311" t="s">
        <v>171</v>
      </c>
      <c r="D97" s="311"/>
      <c r="E97" s="311"/>
      <c r="F97" s="43" t="s">
        <v>27</v>
      </c>
      <c r="G97" s="105" t="s">
        <v>13</v>
      </c>
      <c r="H97" s="44" t="s">
        <v>98</v>
      </c>
      <c r="I97" s="44" t="s">
        <v>99</v>
      </c>
      <c r="J97" s="44" t="s">
        <v>100</v>
      </c>
      <c r="K97" s="44" t="s">
        <v>101</v>
      </c>
      <c r="L97" s="44" t="s">
        <v>64</v>
      </c>
      <c r="M97" s="44" t="s">
        <v>65</v>
      </c>
      <c r="N97" s="44" t="s">
        <v>66</v>
      </c>
      <c r="O97" s="44" t="s">
        <v>67</v>
      </c>
      <c r="P97" s="44" t="s">
        <v>68</v>
      </c>
      <c r="Q97" s="44" t="s">
        <v>69</v>
      </c>
      <c r="R97" s="44" t="s">
        <v>70</v>
      </c>
      <c r="S97" s="44" t="s">
        <v>170</v>
      </c>
    </row>
    <row r="98" spans="3:19" ht="42" customHeight="1" thickBot="1">
      <c r="C98" s="299" t="s">
        <v>41</v>
      </c>
      <c r="D98" s="299"/>
      <c r="E98" s="299"/>
      <c r="F98" s="45" t="s">
        <v>11</v>
      </c>
      <c r="G98" s="47">
        <f>SUM(H98:K98,S98)</f>
        <v>23993.571185511151</v>
      </c>
      <c r="H98" s="47">
        <f>H137*$G$30</f>
        <v>928</v>
      </c>
      <c r="I98" s="47">
        <f>I137*$H$30</f>
        <v>28.8</v>
      </c>
      <c r="J98" s="47">
        <f>J137*$I$30</f>
        <v>95.4</v>
      </c>
      <c r="K98" s="47">
        <f>K137*$J$30</f>
        <v>22780.371185511151</v>
      </c>
      <c r="L98" s="47">
        <f>L137*$J$30</f>
        <v>0</v>
      </c>
      <c r="M98" s="47">
        <f>M137*1</f>
        <v>187</v>
      </c>
      <c r="N98" s="47">
        <f t="shared" ref="N98:R100" si="38">N137*$J$30</f>
        <v>0</v>
      </c>
      <c r="O98" s="47">
        <f t="shared" si="38"/>
        <v>0</v>
      </c>
      <c r="P98" s="47">
        <f t="shared" si="38"/>
        <v>0</v>
      </c>
      <c r="Q98" s="47">
        <f t="shared" si="38"/>
        <v>22580.543368094386</v>
      </c>
      <c r="R98" s="47">
        <f t="shared" si="38"/>
        <v>0</v>
      </c>
      <c r="S98" s="47">
        <f>S137*$K$30</f>
        <v>161</v>
      </c>
    </row>
    <row r="99" spans="3:19" ht="16.5" customHeight="1" thickBot="1">
      <c r="C99" s="299" t="s">
        <v>42</v>
      </c>
      <c r="D99" s="299"/>
      <c r="E99" s="299"/>
      <c r="F99" s="45" t="s">
        <v>169</v>
      </c>
      <c r="G99" s="47">
        <f>SUM(H99:K99,S99)</f>
        <v>297785.917993057</v>
      </c>
      <c r="H99" s="47">
        <f>H138*$G$30</f>
        <v>9680</v>
      </c>
      <c r="I99" s="47">
        <f>I138*$H$30</f>
        <v>337</v>
      </c>
      <c r="J99" s="47">
        <f>J138*$I$30</f>
        <v>391</v>
      </c>
      <c r="K99" s="47">
        <f t="shared" ref="K99:K117" si="39">K138*$J$30</f>
        <v>286752.917993057</v>
      </c>
      <c r="L99" s="47">
        <f>L138*$J$30</f>
        <v>0</v>
      </c>
      <c r="M99" s="47">
        <f>M138*1</f>
        <v>4900</v>
      </c>
      <c r="N99" s="47">
        <f t="shared" si="38"/>
        <v>0</v>
      </c>
      <c r="O99" s="47">
        <f t="shared" si="38"/>
        <v>0</v>
      </c>
      <c r="P99" s="47">
        <f t="shared" si="38"/>
        <v>0</v>
      </c>
      <c r="Q99" s="47">
        <f t="shared" si="38"/>
        <v>281757.2225576379</v>
      </c>
      <c r="R99" s="47">
        <f t="shared" si="38"/>
        <v>0</v>
      </c>
      <c r="S99" s="47">
        <f>S138*$K$30</f>
        <v>625</v>
      </c>
    </row>
    <row r="100" spans="3:19" ht="18" customHeight="1" thickBot="1">
      <c r="C100" s="299" t="s">
        <v>43</v>
      </c>
      <c r="D100" s="299"/>
      <c r="E100" s="299"/>
      <c r="F100" s="45" t="s">
        <v>169</v>
      </c>
      <c r="G100" s="47">
        <f>SUM(H100:K100,S100)</f>
        <v>96755.371830408301</v>
      </c>
      <c r="H100" s="47">
        <f>H139*$G$30</f>
        <v>22600</v>
      </c>
      <c r="I100" s="47">
        <f>I139*$H$30</f>
        <v>84</v>
      </c>
      <c r="J100" s="47">
        <f>J139*$I$30</f>
        <v>1130</v>
      </c>
      <c r="K100" s="47">
        <f t="shared" si="39"/>
        <v>68041.371830408301</v>
      </c>
      <c r="L100" s="47">
        <f>L139*$J$30</f>
        <v>410.64616479145099</v>
      </c>
      <c r="M100" s="47">
        <f>M139*1</f>
        <v>8560</v>
      </c>
      <c r="N100" s="47">
        <f t="shared" si="38"/>
        <v>0</v>
      </c>
      <c r="O100" s="47">
        <f t="shared" si="38"/>
        <v>0</v>
      </c>
      <c r="P100" s="47">
        <f t="shared" si="38"/>
        <v>0</v>
      </c>
      <c r="Q100" s="47">
        <f t="shared" si="38"/>
        <v>59149.033955362283</v>
      </c>
      <c r="R100" s="47">
        <f t="shared" si="38"/>
        <v>0</v>
      </c>
      <c r="S100" s="47">
        <f>S139*$K$30</f>
        <v>4900</v>
      </c>
    </row>
    <row r="101" spans="3:19" ht="15.75" thickBot="1">
      <c r="C101" s="311" t="s">
        <v>172</v>
      </c>
      <c r="D101" s="311"/>
      <c r="E101" s="311"/>
      <c r="F101" s="118"/>
      <c r="G101" s="118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</row>
    <row r="102" spans="3:19" ht="67.5" customHeight="1" thickBot="1">
      <c r="C102" s="299" t="s">
        <v>44</v>
      </c>
      <c r="D102" s="299"/>
      <c r="E102" s="299"/>
      <c r="F102" s="45" t="s">
        <v>11</v>
      </c>
      <c r="G102" s="47">
        <f>SUM(H102:K102,S102)</f>
        <v>13758.254093048366</v>
      </c>
      <c r="H102" s="47">
        <f t="shared" ref="H102:H117" si="40">H141*$G$30</f>
        <v>48.8</v>
      </c>
      <c r="I102" s="47">
        <f t="shared" ref="I102:I113" si="41">I141*$H$30</f>
        <v>3.8600000000000002E-2</v>
      </c>
      <c r="J102" s="47">
        <f t="shared" ref="J102:J113" si="42">J141*$I$30</f>
        <v>1.91</v>
      </c>
      <c r="K102" s="47">
        <f t="shared" si="39"/>
        <v>13688.205493048366</v>
      </c>
      <c r="L102" s="47">
        <f t="shared" ref="L102:L113" si="43">L141*$J$30</f>
        <v>0</v>
      </c>
      <c r="M102" s="47">
        <f t="shared" ref="M102:M113" si="44">M141*1</f>
        <v>8.3799999999999999E-2</v>
      </c>
      <c r="N102" s="47">
        <f t="shared" ref="N102:R113" si="45">N141*$J$30</f>
        <v>0</v>
      </c>
      <c r="O102" s="47">
        <f t="shared" si="45"/>
        <v>0</v>
      </c>
      <c r="P102" s="47">
        <f t="shared" si="45"/>
        <v>0</v>
      </c>
      <c r="Q102" s="47">
        <f t="shared" si="45"/>
        <v>13688.205493048366</v>
      </c>
      <c r="R102" s="47">
        <f t="shared" si="45"/>
        <v>0</v>
      </c>
      <c r="S102" s="47">
        <f t="shared" ref="S102:S113" si="46">S141*$K$30</f>
        <v>19.3</v>
      </c>
    </row>
    <row r="103" spans="3:19" ht="39.75" customHeight="1" thickBot="1">
      <c r="C103" s="299" t="s">
        <v>45</v>
      </c>
      <c r="D103" s="299"/>
      <c r="E103" s="299"/>
      <c r="F103" s="45" t="s">
        <v>11</v>
      </c>
      <c r="G103" s="47">
        <f t="shared" ref="G103:G117" si="47">SUM(H103:K103,S103)</f>
        <v>0.126</v>
      </c>
      <c r="H103" s="47">
        <f t="shared" si="40"/>
        <v>0.126</v>
      </c>
      <c r="I103" s="47">
        <f t="shared" si="41"/>
        <v>0</v>
      </c>
      <c r="J103" s="47">
        <f t="shared" si="42"/>
        <v>0</v>
      </c>
      <c r="K103" s="47">
        <f t="shared" si="39"/>
        <v>0</v>
      </c>
      <c r="L103" s="47">
        <f t="shared" si="43"/>
        <v>0</v>
      </c>
      <c r="M103" s="47">
        <f t="shared" si="44"/>
        <v>0</v>
      </c>
      <c r="N103" s="47">
        <f t="shared" si="45"/>
        <v>0</v>
      </c>
      <c r="O103" s="47">
        <f t="shared" si="45"/>
        <v>0</v>
      </c>
      <c r="P103" s="47">
        <f t="shared" si="45"/>
        <v>0</v>
      </c>
      <c r="Q103" s="47">
        <f t="shared" si="45"/>
        <v>0</v>
      </c>
      <c r="R103" s="47">
        <f t="shared" si="45"/>
        <v>0</v>
      </c>
      <c r="S103" s="47">
        <f t="shared" si="46"/>
        <v>0</v>
      </c>
    </row>
    <row r="104" spans="3:19" ht="39.75" customHeight="1" thickBot="1">
      <c r="C104" s="299" t="s">
        <v>46</v>
      </c>
      <c r="D104" s="299"/>
      <c r="E104" s="299"/>
      <c r="F104" s="45" t="s">
        <v>11</v>
      </c>
      <c r="G104" s="47">
        <f t="shared" si="47"/>
        <v>13758.354093048365</v>
      </c>
      <c r="H104" s="47">
        <f t="shared" si="40"/>
        <v>48.9</v>
      </c>
      <c r="I104" s="47">
        <f t="shared" si="41"/>
        <v>3.8600000000000002E-2</v>
      </c>
      <c r="J104" s="47">
        <f t="shared" si="42"/>
        <v>1.91</v>
      </c>
      <c r="K104" s="47">
        <f t="shared" si="39"/>
        <v>13688.205493048366</v>
      </c>
      <c r="L104" s="47">
        <f t="shared" si="43"/>
        <v>0</v>
      </c>
      <c r="M104" s="47">
        <f t="shared" si="44"/>
        <v>8.3799999999999999E-2</v>
      </c>
      <c r="N104" s="47">
        <f t="shared" si="45"/>
        <v>0</v>
      </c>
      <c r="O104" s="47">
        <f t="shared" si="45"/>
        <v>0</v>
      </c>
      <c r="P104" s="47">
        <f t="shared" si="45"/>
        <v>0</v>
      </c>
      <c r="Q104" s="47">
        <f t="shared" si="45"/>
        <v>13688.205493048366</v>
      </c>
      <c r="R104" s="47">
        <f t="shared" si="45"/>
        <v>0</v>
      </c>
      <c r="S104" s="47">
        <f t="shared" si="46"/>
        <v>19.3</v>
      </c>
    </row>
    <row r="105" spans="3:19" ht="39.75" customHeight="1" thickBot="1">
      <c r="C105" s="299" t="s">
        <v>47</v>
      </c>
      <c r="D105" s="299"/>
      <c r="E105" s="299"/>
      <c r="F105" s="45" t="s">
        <v>11</v>
      </c>
      <c r="G105" s="47">
        <f t="shared" si="47"/>
        <v>173962.5448042498</v>
      </c>
      <c r="H105" s="47">
        <f t="shared" si="40"/>
        <v>3270</v>
      </c>
      <c r="I105" s="47">
        <f t="shared" si="41"/>
        <v>28.9</v>
      </c>
      <c r="J105" s="47">
        <f t="shared" si="42"/>
        <v>614</v>
      </c>
      <c r="K105" s="47">
        <f t="shared" si="39"/>
        <v>169853.64480424981</v>
      </c>
      <c r="L105" s="47">
        <f t="shared" si="43"/>
        <v>0</v>
      </c>
      <c r="M105" s="47">
        <f t="shared" si="44"/>
        <v>178</v>
      </c>
      <c r="N105" s="47">
        <f t="shared" si="45"/>
        <v>0</v>
      </c>
      <c r="O105" s="47">
        <f t="shared" si="45"/>
        <v>0</v>
      </c>
      <c r="P105" s="47">
        <f t="shared" si="45"/>
        <v>0</v>
      </c>
      <c r="Q105" s="47">
        <f t="shared" si="45"/>
        <v>169853.64480424981</v>
      </c>
      <c r="R105" s="47">
        <f t="shared" si="45"/>
        <v>0</v>
      </c>
      <c r="S105" s="47">
        <f t="shared" si="46"/>
        <v>196</v>
      </c>
    </row>
    <row r="106" spans="3:19" ht="39.75" customHeight="1" thickBot="1">
      <c r="C106" s="299" t="s">
        <v>48</v>
      </c>
      <c r="D106" s="299"/>
      <c r="E106" s="299"/>
      <c r="F106" s="45" t="s">
        <v>11</v>
      </c>
      <c r="G106" s="47">
        <f t="shared" si="47"/>
        <v>87.899795366814516</v>
      </c>
      <c r="H106" s="47">
        <f t="shared" si="40"/>
        <v>37</v>
      </c>
      <c r="I106" s="47">
        <f t="shared" si="41"/>
        <v>0</v>
      </c>
      <c r="J106" s="47">
        <f t="shared" si="42"/>
        <v>4.24</v>
      </c>
      <c r="K106" s="47">
        <f t="shared" si="39"/>
        <v>46.659795366814507</v>
      </c>
      <c r="L106" s="47">
        <f t="shared" si="43"/>
        <v>0</v>
      </c>
      <c r="M106" s="47">
        <f t="shared" si="44"/>
        <v>46.7</v>
      </c>
      <c r="N106" s="47">
        <f t="shared" si="45"/>
        <v>0</v>
      </c>
      <c r="O106" s="47">
        <f t="shared" si="45"/>
        <v>0</v>
      </c>
      <c r="P106" s="47">
        <f t="shared" si="45"/>
        <v>0</v>
      </c>
      <c r="Q106" s="47">
        <f t="shared" si="45"/>
        <v>0</v>
      </c>
      <c r="R106" s="47">
        <f t="shared" si="45"/>
        <v>0</v>
      </c>
      <c r="S106" s="47">
        <f t="shared" si="46"/>
        <v>0</v>
      </c>
    </row>
    <row r="107" spans="3:19" ht="39.75" customHeight="1" thickBot="1">
      <c r="C107" s="299" t="s">
        <v>49</v>
      </c>
      <c r="D107" s="299"/>
      <c r="E107" s="299"/>
      <c r="F107" s="45" t="s">
        <v>11</v>
      </c>
      <c r="G107" s="47">
        <f t="shared" si="47"/>
        <v>174007.5448042498</v>
      </c>
      <c r="H107" s="47">
        <f t="shared" si="40"/>
        <v>3310</v>
      </c>
      <c r="I107" s="47">
        <f t="shared" si="41"/>
        <v>28.9</v>
      </c>
      <c r="J107" s="47">
        <f t="shared" si="42"/>
        <v>619</v>
      </c>
      <c r="K107" s="47">
        <f t="shared" si="39"/>
        <v>169853.64480424981</v>
      </c>
      <c r="L107" s="47">
        <f t="shared" si="43"/>
        <v>0</v>
      </c>
      <c r="M107" s="47">
        <f t="shared" si="44"/>
        <v>225</v>
      </c>
      <c r="N107" s="47">
        <f t="shared" si="45"/>
        <v>0</v>
      </c>
      <c r="O107" s="47">
        <f t="shared" si="45"/>
        <v>0</v>
      </c>
      <c r="P107" s="47">
        <f t="shared" si="45"/>
        <v>0</v>
      </c>
      <c r="Q107" s="47">
        <f t="shared" si="45"/>
        <v>169853.64480424981</v>
      </c>
      <c r="R107" s="47">
        <f t="shared" si="45"/>
        <v>0</v>
      </c>
      <c r="S107" s="47">
        <f t="shared" si="46"/>
        <v>196</v>
      </c>
    </row>
    <row r="108" spans="3:19" ht="15.75" thickBot="1">
      <c r="C108" s="299" t="s">
        <v>50</v>
      </c>
      <c r="D108" s="299"/>
      <c r="E108" s="299"/>
      <c r="F108" s="45" t="s">
        <v>14</v>
      </c>
      <c r="G108" s="47">
        <f t="shared" si="47"/>
        <v>5.38</v>
      </c>
      <c r="H108" s="47">
        <f t="shared" si="40"/>
        <v>4.75</v>
      </c>
      <c r="I108" s="47">
        <f t="shared" si="41"/>
        <v>0</v>
      </c>
      <c r="J108" s="47">
        <f t="shared" si="42"/>
        <v>0.63</v>
      </c>
      <c r="K108" s="47">
        <f t="shared" si="39"/>
        <v>0</v>
      </c>
      <c r="L108" s="47">
        <f t="shared" si="43"/>
        <v>0</v>
      </c>
      <c r="M108" s="47">
        <f t="shared" si="44"/>
        <v>0</v>
      </c>
      <c r="N108" s="47">
        <f t="shared" si="45"/>
        <v>0</v>
      </c>
      <c r="O108" s="47">
        <f t="shared" si="45"/>
        <v>0</v>
      </c>
      <c r="P108" s="47">
        <f t="shared" si="45"/>
        <v>0</v>
      </c>
      <c r="Q108" s="47">
        <f t="shared" si="45"/>
        <v>0</v>
      </c>
      <c r="R108" s="47">
        <f t="shared" si="45"/>
        <v>0</v>
      </c>
      <c r="S108" s="47">
        <f t="shared" si="46"/>
        <v>0</v>
      </c>
    </row>
    <row r="109" spans="3:19" ht="24.75" customHeight="1" thickBot="1">
      <c r="C109" s="299" t="s">
        <v>51</v>
      </c>
      <c r="D109" s="299"/>
      <c r="E109" s="299"/>
      <c r="F109" s="45" t="s">
        <v>11</v>
      </c>
      <c r="G109" s="47">
        <f t="shared" si="47"/>
        <v>1.68</v>
      </c>
      <c r="H109" s="47">
        <f t="shared" si="40"/>
        <v>1.68</v>
      </c>
      <c r="I109" s="47">
        <f t="shared" si="41"/>
        <v>0</v>
      </c>
      <c r="J109" s="47">
        <f t="shared" si="42"/>
        <v>0</v>
      </c>
      <c r="K109" s="47">
        <f t="shared" si="39"/>
        <v>0</v>
      </c>
      <c r="L109" s="47">
        <f t="shared" si="43"/>
        <v>0</v>
      </c>
      <c r="M109" s="47">
        <f t="shared" si="44"/>
        <v>0</v>
      </c>
      <c r="N109" s="47">
        <f t="shared" si="45"/>
        <v>0</v>
      </c>
      <c r="O109" s="47">
        <f t="shared" si="45"/>
        <v>0</v>
      </c>
      <c r="P109" s="47">
        <f t="shared" si="45"/>
        <v>0</v>
      </c>
      <c r="Q109" s="47">
        <f t="shared" si="45"/>
        <v>0</v>
      </c>
      <c r="R109" s="47">
        <f t="shared" si="45"/>
        <v>0</v>
      </c>
      <c r="S109" s="47">
        <f t="shared" si="46"/>
        <v>0</v>
      </c>
    </row>
    <row r="110" spans="3:19" ht="24.75" customHeight="1" thickBot="1">
      <c r="C110" s="299" t="s">
        <v>52</v>
      </c>
      <c r="D110" s="299"/>
      <c r="E110" s="299"/>
      <c r="F110" s="45" t="s">
        <v>11</v>
      </c>
      <c r="G110" s="47">
        <f t="shared" si="47"/>
        <v>0</v>
      </c>
      <c r="H110" s="47">
        <f t="shared" si="40"/>
        <v>0</v>
      </c>
      <c r="I110" s="47">
        <f t="shared" si="41"/>
        <v>0</v>
      </c>
      <c r="J110" s="47">
        <f t="shared" si="42"/>
        <v>0</v>
      </c>
      <c r="K110" s="47">
        <f t="shared" si="39"/>
        <v>0</v>
      </c>
      <c r="L110" s="47">
        <f t="shared" si="43"/>
        <v>0</v>
      </c>
      <c r="M110" s="47">
        <f t="shared" si="44"/>
        <v>0</v>
      </c>
      <c r="N110" s="47">
        <f t="shared" si="45"/>
        <v>0</v>
      </c>
      <c r="O110" s="47">
        <f t="shared" si="45"/>
        <v>0</v>
      </c>
      <c r="P110" s="47">
        <f t="shared" si="45"/>
        <v>0</v>
      </c>
      <c r="Q110" s="47">
        <f t="shared" si="45"/>
        <v>0</v>
      </c>
      <c r="R110" s="47">
        <f t="shared" si="45"/>
        <v>0</v>
      </c>
      <c r="S110" s="47">
        <f t="shared" si="46"/>
        <v>0</v>
      </c>
    </row>
    <row r="111" spans="3:19" ht="15.75" thickBot="1">
      <c r="C111" s="299" t="s">
        <v>15</v>
      </c>
      <c r="D111" s="299"/>
      <c r="E111" s="299"/>
      <c r="F111" s="45" t="s">
        <v>14</v>
      </c>
      <c r="G111" s="47">
        <f t="shared" si="47"/>
        <v>355.69627910263512</v>
      </c>
      <c r="H111" s="47">
        <f t="shared" si="40"/>
        <v>335</v>
      </c>
      <c r="I111" s="47">
        <f t="shared" si="41"/>
        <v>0</v>
      </c>
      <c r="J111" s="47">
        <f t="shared" si="42"/>
        <v>1.41E-2</v>
      </c>
      <c r="K111" s="47">
        <f t="shared" si="39"/>
        <v>20.682179102635121</v>
      </c>
      <c r="L111" s="47">
        <f t="shared" si="43"/>
        <v>0</v>
      </c>
      <c r="M111" s="47">
        <f t="shared" si="44"/>
        <v>1.02</v>
      </c>
      <c r="N111" s="47">
        <f t="shared" si="45"/>
        <v>0</v>
      </c>
      <c r="O111" s="47">
        <f t="shared" si="45"/>
        <v>0</v>
      </c>
      <c r="P111" s="47">
        <f t="shared" si="45"/>
        <v>0</v>
      </c>
      <c r="Q111" s="47">
        <f t="shared" si="45"/>
        <v>19.583126106842919</v>
      </c>
      <c r="R111" s="47">
        <f t="shared" si="45"/>
        <v>0</v>
      </c>
      <c r="S111" s="47">
        <f t="shared" si="46"/>
        <v>0</v>
      </c>
    </row>
    <row r="112" spans="3:19" ht="15.75" thickBot="1">
      <c r="C112" s="299" t="s">
        <v>53</v>
      </c>
      <c r="D112" s="299"/>
      <c r="E112" s="299"/>
      <c r="F112" s="45" t="s">
        <v>14</v>
      </c>
      <c r="G112" s="47">
        <f t="shared" si="47"/>
        <v>1188.9871866630428</v>
      </c>
      <c r="H112" s="47">
        <f t="shared" si="40"/>
        <v>77.400000000000006</v>
      </c>
      <c r="I112" s="47">
        <f t="shared" si="41"/>
        <v>7.2800000000000004E-2</v>
      </c>
      <c r="J112" s="47">
        <f t="shared" si="42"/>
        <v>2.4700000000000002</v>
      </c>
      <c r="K112" s="47">
        <f t="shared" si="39"/>
        <v>1109.0443866630428</v>
      </c>
      <c r="L112" s="47">
        <f t="shared" si="43"/>
        <v>0</v>
      </c>
      <c r="M112" s="47">
        <f t="shared" si="44"/>
        <v>2.99</v>
      </c>
      <c r="N112" s="47">
        <f t="shared" si="45"/>
        <v>0</v>
      </c>
      <c r="O112" s="47">
        <f t="shared" si="45"/>
        <v>0</v>
      </c>
      <c r="P112" s="47">
        <f t="shared" si="45"/>
        <v>0</v>
      </c>
      <c r="Q112" s="47">
        <f t="shared" si="45"/>
        <v>1109.0443866630428</v>
      </c>
      <c r="R112" s="47">
        <f t="shared" si="45"/>
        <v>0</v>
      </c>
      <c r="S112" s="47">
        <f t="shared" si="46"/>
        <v>0</v>
      </c>
    </row>
    <row r="113" spans="1:19" ht="15.75" thickBot="1">
      <c r="C113" s="299" t="s">
        <v>16</v>
      </c>
      <c r="D113" s="299"/>
      <c r="E113" s="299"/>
      <c r="F113" s="45" t="s">
        <v>14</v>
      </c>
      <c r="G113" s="47">
        <f t="shared" si="47"/>
        <v>0.60430011972193465</v>
      </c>
      <c r="H113" s="47">
        <f t="shared" si="40"/>
        <v>5.5100000000000003E-2</v>
      </c>
      <c r="I113" s="47">
        <f t="shared" si="41"/>
        <v>5.1900000000000001E-5</v>
      </c>
      <c r="J113" s="47">
        <f t="shared" si="42"/>
        <v>1.6199999999999999E-3</v>
      </c>
      <c r="K113" s="47">
        <f t="shared" si="39"/>
        <v>0.54752821972193466</v>
      </c>
      <c r="L113" s="47">
        <f t="shared" si="43"/>
        <v>0</v>
      </c>
      <c r="M113" s="47">
        <f t="shared" si="44"/>
        <v>3.1199999999999999E-4</v>
      </c>
      <c r="N113" s="47">
        <f t="shared" si="45"/>
        <v>0</v>
      </c>
      <c r="O113" s="47">
        <f t="shared" si="45"/>
        <v>0</v>
      </c>
      <c r="P113" s="47">
        <f t="shared" si="45"/>
        <v>0</v>
      </c>
      <c r="Q113" s="47">
        <f t="shared" si="45"/>
        <v>0.54752821972193466</v>
      </c>
      <c r="R113" s="47">
        <f t="shared" si="45"/>
        <v>0</v>
      </c>
      <c r="S113" s="47">
        <f t="shared" si="46"/>
        <v>0</v>
      </c>
    </row>
    <row r="114" spans="1:19" ht="15.75" thickBot="1">
      <c r="C114" s="299" t="s">
        <v>17</v>
      </c>
      <c r="D114" s="299"/>
      <c r="E114" s="299"/>
      <c r="F114" s="45" t="s">
        <v>14</v>
      </c>
      <c r="G114" s="47">
        <f t="shared" si="47"/>
        <v>16.24297</v>
      </c>
      <c r="H114" s="47">
        <f t="shared" si="40"/>
        <v>0.83399999999999996</v>
      </c>
      <c r="I114" s="47">
        <f>I153*$G$30</f>
        <v>0</v>
      </c>
      <c r="J114" s="47">
        <f>J153*$G$30</f>
        <v>8.9700000000000005E-3</v>
      </c>
      <c r="K114" s="47">
        <f t="shared" si="39"/>
        <v>0</v>
      </c>
      <c r="L114" s="47">
        <f t="shared" ref="L114:S115" si="48">L153*$G$30</f>
        <v>0</v>
      </c>
      <c r="M114" s="47">
        <f t="shared" si="48"/>
        <v>0</v>
      </c>
      <c r="N114" s="47">
        <f t="shared" si="48"/>
        <v>0</v>
      </c>
      <c r="O114" s="47">
        <f t="shared" si="48"/>
        <v>0</v>
      </c>
      <c r="P114" s="47">
        <f t="shared" si="48"/>
        <v>0</v>
      </c>
      <c r="Q114" s="47">
        <f t="shared" si="48"/>
        <v>0</v>
      </c>
      <c r="R114" s="47">
        <f t="shared" si="48"/>
        <v>0</v>
      </c>
      <c r="S114" s="47">
        <f t="shared" si="48"/>
        <v>15.4</v>
      </c>
    </row>
    <row r="115" spans="1:19" ht="15.75" thickBot="1">
      <c r="C115" s="299" t="s">
        <v>54</v>
      </c>
      <c r="D115" s="299"/>
      <c r="E115" s="299"/>
      <c r="F115" s="45" t="s">
        <v>14</v>
      </c>
      <c r="G115" s="47">
        <f t="shared" si="47"/>
        <v>6.0699999999999999E-3</v>
      </c>
      <c r="H115" s="47">
        <f t="shared" si="40"/>
        <v>0</v>
      </c>
      <c r="I115" s="47">
        <f>I154*$G$30</f>
        <v>0</v>
      </c>
      <c r="J115" s="47">
        <f>J154*$G$30</f>
        <v>6.0699999999999999E-3</v>
      </c>
      <c r="K115" s="47">
        <f t="shared" si="39"/>
        <v>0</v>
      </c>
      <c r="L115" s="47">
        <f t="shared" si="48"/>
        <v>0</v>
      </c>
      <c r="M115" s="47">
        <f t="shared" si="48"/>
        <v>0</v>
      </c>
      <c r="N115" s="47">
        <f t="shared" si="48"/>
        <v>0</v>
      </c>
      <c r="O115" s="47">
        <f t="shared" si="48"/>
        <v>0</v>
      </c>
      <c r="P115" s="47">
        <f t="shared" si="48"/>
        <v>0</v>
      </c>
      <c r="Q115" s="47">
        <f t="shared" si="48"/>
        <v>0</v>
      </c>
      <c r="R115" s="47">
        <f t="shared" si="48"/>
        <v>0</v>
      </c>
      <c r="S115" s="47">
        <f t="shared" si="48"/>
        <v>0</v>
      </c>
    </row>
    <row r="116" spans="1:19" ht="15.75" thickBot="1">
      <c r="C116" s="299" t="s">
        <v>55</v>
      </c>
      <c r="D116" s="299"/>
      <c r="E116" s="299"/>
      <c r="F116" s="45" t="s">
        <v>14</v>
      </c>
      <c r="G116" s="47">
        <f t="shared" si="47"/>
        <v>1.1402096127424302</v>
      </c>
      <c r="H116" s="47">
        <f t="shared" si="40"/>
        <v>0</v>
      </c>
      <c r="I116" s="47">
        <f>I155*$H$30</f>
        <v>0</v>
      </c>
      <c r="J116" s="47">
        <f>J155*$I$30</f>
        <v>8.8199999999999997E-3</v>
      </c>
      <c r="K116" s="47">
        <f t="shared" si="39"/>
        <v>0.70838961274243006</v>
      </c>
      <c r="L116" s="47">
        <f>L155*$J$30</f>
        <v>0</v>
      </c>
      <c r="M116" s="47">
        <f>M155*1</f>
        <v>0.70899999999999996</v>
      </c>
      <c r="N116" s="47">
        <f t="shared" ref="N116:R117" si="49">N155*$J$30</f>
        <v>0</v>
      </c>
      <c r="O116" s="47">
        <f t="shared" si="49"/>
        <v>0</v>
      </c>
      <c r="P116" s="47">
        <f t="shared" si="49"/>
        <v>0</v>
      </c>
      <c r="Q116" s="47">
        <f t="shared" si="49"/>
        <v>0</v>
      </c>
      <c r="R116" s="47">
        <f t="shared" si="49"/>
        <v>0</v>
      </c>
      <c r="S116" s="47">
        <f>S155*$K$30</f>
        <v>0.42299999999999999</v>
      </c>
    </row>
    <row r="117" spans="1:19" ht="15.75" thickBot="1">
      <c r="C117" s="299" t="s">
        <v>56</v>
      </c>
      <c r="D117" s="299"/>
      <c r="E117" s="299"/>
      <c r="F117" s="45" t="s">
        <v>57</v>
      </c>
      <c r="G117" s="47">
        <f t="shared" si="47"/>
        <v>0.16600000000000001</v>
      </c>
      <c r="H117" s="47">
        <f t="shared" si="40"/>
        <v>0.16600000000000001</v>
      </c>
      <c r="I117" s="47">
        <f>I156*$H$30</f>
        <v>0</v>
      </c>
      <c r="J117" s="47">
        <f>J156*$I$30</f>
        <v>0</v>
      </c>
      <c r="K117" s="47">
        <f t="shared" si="39"/>
        <v>0</v>
      </c>
      <c r="L117" s="47">
        <f>L156*$J$30</f>
        <v>0</v>
      </c>
      <c r="M117" s="47">
        <f>M156*1</f>
        <v>0</v>
      </c>
      <c r="N117" s="47">
        <f t="shared" si="49"/>
        <v>0</v>
      </c>
      <c r="O117" s="47">
        <f t="shared" si="49"/>
        <v>0</v>
      </c>
      <c r="P117" s="47">
        <f t="shared" si="49"/>
        <v>0</v>
      </c>
      <c r="Q117" s="47">
        <f t="shared" si="49"/>
        <v>0</v>
      </c>
      <c r="R117" s="47">
        <f t="shared" si="49"/>
        <v>0</v>
      </c>
      <c r="S117" s="47">
        <f>S156*$K$30</f>
        <v>0</v>
      </c>
    </row>
    <row r="120" spans="1:19" ht="23.25" hidden="1">
      <c r="A120" s="220" t="s">
        <v>60</v>
      </c>
    </row>
    <row r="121" spans="1:19" ht="24" hidden="1" thickBot="1">
      <c r="A121" s="11"/>
      <c r="C121" s="42" t="s">
        <v>163</v>
      </c>
    </row>
    <row r="122" spans="1:19" ht="15.75" hidden="1" thickBot="1">
      <c r="C122" s="249" t="s">
        <v>96</v>
      </c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</row>
    <row r="123" spans="1:19" ht="15.75" hidden="1" thickBot="1">
      <c r="C123" s="248" t="s">
        <v>171</v>
      </c>
      <c r="D123" s="248"/>
      <c r="E123" s="248"/>
      <c r="F123" s="184" t="s">
        <v>27</v>
      </c>
      <c r="G123" s="185" t="s">
        <v>13</v>
      </c>
      <c r="H123" s="186" t="s">
        <v>98</v>
      </c>
      <c r="I123" s="186" t="s">
        <v>99</v>
      </c>
      <c r="J123" s="186" t="s">
        <v>100</v>
      </c>
      <c r="K123" s="186" t="s">
        <v>101</v>
      </c>
      <c r="L123" s="186" t="s">
        <v>64</v>
      </c>
      <c r="M123" s="186" t="s">
        <v>65</v>
      </c>
      <c r="N123" s="186" t="s">
        <v>66</v>
      </c>
      <c r="O123" s="186" t="s">
        <v>67</v>
      </c>
      <c r="P123" s="186" t="s">
        <v>68</v>
      </c>
      <c r="Q123" s="186" t="s">
        <v>69</v>
      </c>
      <c r="R123" s="186" t="s">
        <v>70</v>
      </c>
      <c r="S123" s="186" t="s">
        <v>170</v>
      </c>
    </row>
    <row r="124" spans="1:19" ht="15.75" hidden="1" thickBot="1">
      <c r="C124" s="298" t="s">
        <v>33</v>
      </c>
      <c r="D124" s="298"/>
      <c r="E124" s="298"/>
      <c r="F124" s="187" t="s">
        <v>215</v>
      </c>
      <c r="G124" s="175">
        <v>1960</v>
      </c>
      <c r="H124" s="176">
        <v>112</v>
      </c>
      <c r="I124" s="176">
        <v>2.0499999999999998</v>
      </c>
      <c r="J124" s="176">
        <v>8.81</v>
      </c>
      <c r="K124" s="176">
        <v>1760</v>
      </c>
      <c r="L124" s="175">
        <v>13.9</v>
      </c>
      <c r="M124" s="176">
        <v>237</v>
      </c>
      <c r="N124" s="188">
        <v>0</v>
      </c>
      <c r="O124" s="188">
        <v>0</v>
      </c>
      <c r="P124" s="188">
        <v>0</v>
      </c>
      <c r="Q124" s="175">
        <v>1500</v>
      </c>
      <c r="R124" s="188">
        <v>0</v>
      </c>
      <c r="S124" s="175">
        <v>82.1</v>
      </c>
    </row>
    <row r="125" spans="1:19" ht="26.25" hidden="1" customHeight="1" thickBot="1">
      <c r="C125" s="300" t="s">
        <v>34</v>
      </c>
      <c r="D125" s="300"/>
      <c r="E125" s="300"/>
      <c r="F125" s="189" t="s">
        <v>10</v>
      </c>
      <c r="G125" s="177">
        <v>1.24E-2</v>
      </c>
      <c r="H125" s="174">
        <v>2.48E-3</v>
      </c>
      <c r="I125" s="174">
        <v>4.1499999999999999E-9</v>
      </c>
      <c r="J125" s="174">
        <v>1.28E-6</v>
      </c>
      <c r="K125" s="174">
        <v>9.9000000000000008E-3</v>
      </c>
      <c r="L125" s="177">
        <v>0</v>
      </c>
      <c r="M125" s="174">
        <v>9.8799999999999999E-3</v>
      </c>
      <c r="N125" s="188">
        <v>0</v>
      </c>
      <c r="O125" s="188">
        <v>0</v>
      </c>
      <c r="P125" s="188">
        <v>0</v>
      </c>
      <c r="Q125" s="177">
        <v>2.6599999999999999E-5</v>
      </c>
      <c r="R125" s="188">
        <v>0</v>
      </c>
      <c r="S125" s="177">
        <v>1.2100000000000001E-6</v>
      </c>
    </row>
    <row r="126" spans="1:19" ht="26.25" hidden="1" customHeight="1" thickBot="1">
      <c r="C126" s="298" t="s">
        <v>35</v>
      </c>
      <c r="D126" s="298"/>
      <c r="E126" s="298"/>
      <c r="F126" s="187" t="s">
        <v>216</v>
      </c>
      <c r="G126" s="177">
        <v>3.35</v>
      </c>
      <c r="H126" s="174">
        <v>0.27700000000000002</v>
      </c>
      <c r="I126" s="174">
        <v>9.2099999999999994E-3</v>
      </c>
      <c r="J126" s="174">
        <v>2.35E-2</v>
      </c>
      <c r="K126" s="174">
        <v>2.91</v>
      </c>
      <c r="L126" s="177">
        <v>0</v>
      </c>
      <c r="M126" s="174">
        <v>0.03</v>
      </c>
      <c r="N126" s="188">
        <v>0</v>
      </c>
      <c r="O126" s="188">
        <v>0</v>
      </c>
      <c r="P126" s="188">
        <v>0</v>
      </c>
      <c r="Q126" s="177">
        <v>2.88</v>
      </c>
      <c r="R126" s="188">
        <v>0</v>
      </c>
      <c r="S126" s="177">
        <v>0.128</v>
      </c>
    </row>
    <row r="127" spans="1:19" ht="16.5" hidden="1" thickBot="1">
      <c r="C127" s="300" t="s">
        <v>36</v>
      </c>
      <c r="D127" s="300"/>
      <c r="E127" s="300"/>
      <c r="F127" s="189" t="s">
        <v>217</v>
      </c>
      <c r="G127" s="177">
        <v>0.499</v>
      </c>
      <c r="H127" s="174">
        <v>3.0599999999999999E-2</v>
      </c>
      <c r="I127" s="174">
        <v>2.1199999999999999E-3</v>
      </c>
      <c r="J127" s="174">
        <v>1.81E-3</v>
      </c>
      <c r="K127" s="174">
        <v>0.41</v>
      </c>
      <c r="L127" s="177">
        <v>0</v>
      </c>
      <c r="M127" s="174">
        <v>8.0599999999999995E-3</v>
      </c>
      <c r="N127" s="188">
        <v>0</v>
      </c>
      <c r="O127" s="188">
        <v>0</v>
      </c>
      <c r="P127" s="188">
        <v>0</v>
      </c>
      <c r="Q127" s="177">
        <v>0.40200000000000002</v>
      </c>
      <c r="R127" s="188">
        <v>0</v>
      </c>
      <c r="S127" s="177">
        <v>5.4600000000000003E-2</v>
      </c>
    </row>
    <row r="128" spans="1:19" ht="15.75" hidden="1" thickBot="1">
      <c r="C128" s="298" t="s">
        <v>37</v>
      </c>
      <c r="D128" s="298"/>
      <c r="E128" s="298"/>
      <c r="F128" s="187" t="s">
        <v>218</v>
      </c>
      <c r="G128" s="177">
        <v>0.30499999999999999</v>
      </c>
      <c r="H128" s="174">
        <v>2.52E-2</v>
      </c>
      <c r="I128" s="174">
        <v>6.5399999999999996E-4</v>
      </c>
      <c r="J128" s="174">
        <v>3.2299999999999998E-3</v>
      </c>
      <c r="K128" s="174">
        <v>0.27100000000000002</v>
      </c>
      <c r="L128" s="177">
        <v>0</v>
      </c>
      <c r="M128" s="174">
        <v>1.9400000000000001E-3</v>
      </c>
      <c r="N128" s="188">
        <v>0</v>
      </c>
      <c r="O128" s="188">
        <v>0</v>
      </c>
      <c r="P128" s="188">
        <v>0</v>
      </c>
      <c r="Q128" s="177">
        <v>0.26900000000000002</v>
      </c>
      <c r="R128" s="188">
        <v>0</v>
      </c>
      <c r="S128" s="177">
        <v>5.0699999999999999E-3</v>
      </c>
    </row>
    <row r="129" spans="3:21" ht="28.5" hidden="1" customHeight="1" thickBot="1">
      <c r="C129" s="300" t="s">
        <v>38</v>
      </c>
      <c r="D129" s="300"/>
      <c r="E129" s="300"/>
      <c r="F129" s="189" t="s">
        <v>12</v>
      </c>
      <c r="G129" s="177">
        <v>4.8799999999999998E-3</v>
      </c>
      <c r="H129" s="174">
        <v>4.1599999999999996E-3</v>
      </c>
      <c r="I129" s="174">
        <v>8.2000000000000006E-8</v>
      </c>
      <c r="J129" s="174">
        <v>1.06E-4</v>
      </c>
      <c r="K129" s="174">
        <v>5.8E-4</v>
      </c>
      <c r="L129" s="177">
        <v>0</v>
      </c>
      <c r="M129" s="174">
        <v>7.7599999999999996E-7</v>
      </c>
      <c r="N129" s="188">
        <v>0</v>
      </c>
      <c r="O129" s="188">
        <v>0</v>
      </c>
      <c r="P129" s="188">
        <v>0</v>
      </c>
      <c r="Q129" s="177">
        <v>5.7899999999999998E-4</v>
      </c>
      <c r="R129" s="188">
        <v>0</v>
      </c>
      <c r="S129" s="177">
        <v>3.0000000000000001E-5</v>
      </c>
    </row>
    <row r="130" spans="3:21" ht="15.75" hidden="1" thickBot="1">
      <c r="C130" s="248" t="s">
        <v>172</v>
      </c>
      <c r="D130" s="248"/>
      <c r="E130" s="248"/>
      <c r="F130" s="190"/>
      <c r="G130" s="191"/>
      <c r="H130" s="191"/>
      <c r="I130" s="191"/>
      <c r="J130" s="191"/>
      <c r="K130" s="191"/>
      <c r="L130" s="178"/>
      <c r="M130" s="180"/>
      <c r="N130" s="191"/>
      <c r="O130" s="191"/>
      <c r="P130" s="191"/>
      <c r="Q130" s="178"/>
      <c r="R130" s="191"/>
      <c r="S130" s="178"/>
    </row>
    <row r="131" spans="3:21" ht="15.75" hidden="1" thickBot="1">
      <c r="C131" s="298" t="s">
        <v>39</v>
      </c>
      <c r="D131" s="298"/>
      <c r="E131" s="298"/>
      <c r="F131" s="187" t="s">
        <v>11</v>
      </c>
      <c r="G131" s="175">
        <v>188000</v>
      </c>
      <c r="H131" s="176">
        <v>3360</v>
      </c>
      <c r="I131" s="176">
        <v>29</v>
      </c>
      <c r="J131" s="176">
        <v>621</v>
      </c>
      <c r="K131" s="176">
        <v>184000</v>
      </c>
      <c r="L131" s="177">
        <v>0</v>
      </c>
      <c r="M131" s="174">
        <v>225</v>
      </c>
      <c r="N131" s="188">
        <v>0</v>
      </c>
      <c r="O131" s="188">
        <v>0</v>
      </c>
      <c r="P131" s="188">
        <v>0</v>
      </c>
      <c r="Q131" s="177">
        <v>183000</v>
      </c>
      <c r="R131" s="188">
        <v>0</v>
      </c>
      <c r="S131" s="177">
        <v>216</v>
      </c>
    </row>
    <row r="132" spans="3:21" ht="15.75" hidden="1" thickBot="1">
      <c r="C132" s="300" t="s">
        <v>40</v>
      </c>
      <c r="D132" s="300"/>
      <c r="E132" s="300"/>
      <c r="F132" s="189" t="s">
        <v>219</v>
      </c>
      <c r="G132" s="177">
        <v>722</v>
      </c>
      <c r="H132" s="174">
        <v>13.7</v>
      </c>
      <c r="I132" s="174">
        <v>1.83E-4</v>
      </c>
      <c r="J132" s="174">
        <v>2.29</v>
      </c>
      <c r="K132" s="174">
        <v>672</v>
      </c>
      <c r="L132" s="177">
        <v>0</v>
      </c>
      <c r="M132" s="174">
        <v>2.6700000000000002E-2</v>
      </c>
      <c r="N132" s="188">
        <v>0</v>
      </c>
      <c r="O132" s="188">
        <v>0</v>
      </c>
      <c r="P132" s="188">
        <v>0</v>
      </c>
      <c r="Q132" s="177">
        <v>672</v>
      </c>
      <c r="R132" s="188">
        <v>0</v>
      </c>
      <c r="S132" s="177">
        <v>33.6</v>
      </c>
    </row>
    <row r="133" spans="3:21" ht="15.75" hidden="1" thickBot="1"/>
    <row r="134" spans="3:21" ht="15.75" hidden="1" thickBot="1">
      <c r="C134" s="249" t="s">
        <v>173</v>
      </c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  <c r="Q134" s="249"/>
      <c r="R134" s="249"/>
      <c r="S134" s="249"/>
      <c r="T134" s="192"/>
      <c r="U134" s="192"/>
    </row>
    <row r="135" spans="3:21" ht="15.75" hidden="1" thickBot="1">
      <c r="C135" s="248" t="s">
        <v>9</v>
      </c>
      <c r="D135" s="248"/>
      <c r="E135" s="248"/>
      <c r="F135" s="184" t="s">
        <v>27</v>
      </c>
      <c r="G135" s="185" t="s">
        <v>13</v>
      </c>
      <c r="H135" s="186" t="s">
        <v>98</v>
      </c>
      <c r="I135" s="186" t="s">
        <v>99</v>
      </c>
      <c r="J135" s="186" t="s">
        <v>100</v>
      </c>
      <c r="K135" s="186" t="s">
        <v>101</v>
      </c>
      <c r="L135" s="186" t="s">
        <v>64</v>
      </c>
      <c r="M135" s="186" t="s">
        <v>65</v>
      </c>
      <c r="N135" s="186" t="s">
        <v>66</v>
      </c>
      <c r="O135" s="186" t="s">
        <v>67</v>
      </c>
      <c r="P135" s="186" t="s">
        <v>68</v>
      </c>
      <c r="Q135" s="186" t="s">
        <v>69</v>
      </c>
      <c r="R135" s="186" t="s">
        <v>70</v>
      </c>
      <c r="S135" s="186" t="s">
        <v>170</v>
      </c>
      <c r="T135" s="193"/>
      <c r="U135" s="192"/>
    </row>
    <row r="136" spans="3:21" ht="15.75" hidden="1" thickBot="1">
      <c r="C136" s="248" t="s">
        <v>171</v>
      </c>
      <c r="D136" s="248"/>
      <c r="E136" s="248"/>
      <c r="F136" s="184"/>
      <c r="G136" s="185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186"/>
      <c r="T136" s="193"/>
      <c r="U136" s="192"/>
    </row>
    <row r="137" spans="3:21" ht="42.75" hidden="1" customHeight="1" thickBot="1">
      <c r="C137" s="298" t="s">
        <v>41</v>
      </c>
      <c r="D137" s="298"/>
      <c r="E137" s="298"/>
      <c r="F137" s="187" t="s">
        <v>11</v>
      </c>
      <c r="G137" s="175">
        <v>24000</v>
      </c>
      <c r="H137" s="176">
        <v>928</v>
      </c>
      <c r="I137" s="176">
        <v>28.8</v>
      </c>
      <c r="J137" s="176">
        <v>95.4</v>
      </c>
      <c r="K137" s="176">
        <v>22800</v>
      </c>
      <c r="L137" s="175">
        <v>0</v>
      </c>
      <c r="M137" s="176">
        <v>187</v>
      </c>
      <c r="N137" s="188">
        <v>0</v>
      </c>
      <c r="O137" s="188">
        <v>0</v>
      </c>
      <c r="P137" s="188">
        <v>0</v>
      </c>
      <c r="Q137" s="175">
        <v>22600</v>
      </c>
      <c r="R137" s="188">
        <v>0</v>
      </c>
      <c r="S137" s="175">
        <v>161</v>
      </c>
      <c r="T137" s="192"/>
      <c r="U137" s="192"/>
    </row>
    <row r="138" spans="3:21" ht="15.75" hidden="1" thickBot="1">
      <c r="C138" s="298" t="s">
        <v>42</v>
      </c>
      <c r="D138" s="298"/>
      <c r="E138" s="298"/>
      <c r="F138" s="187" t="s">
        <v>219</v>
      </c>
      <c r="G138" s="177">
        <v>298000</v>
      </c>
      <c r="H138" s="174">
        <v>9680</v>
      </c>
      <c r="I138" s="174">
        <v>337</v>
      </c>
      <c r="J138" s="174">
        <v>391</v>
      </c>
      <c r="K138" s="174">
        <v>287000</v>
      </c>
      <c r="L138" s="177">
        <v>0</v>
      </c>
      <c r="M138" s="174">
        <v>4900</v>
      </c>
      <c r="N138" s="188">
        <v>0</v>
      </c>
      <c r="O138" s="188">
        <v>0</v>
      </c>
      <c r="P138" s="188">
        <v>0</v>
      </c>
      <c r="Q138" s="177">
        <v>282000</v>
      </c>
      <c r="R138" s="188">
        <v>0</v>
      </c>
      <c r="S138" s="177">
        <v>625</v>
      </c>
      <c r="T138" s="192"/>
      <c r="U138" s="192"/>
    </row>
    <row r="139" spans="3:21" ht="15.75" hidden="1" thickBot="1">
      <c r="C139" s="298" t="s">
        <v>43</v>
      </c>
      <c r="D139" s="298"/>
      <c r="E139" s="298"/>
      <c r="F139" s="187" t="s">
        <v>219</v>
      </c>
      <c r="G139" s="177">
        <v>96900</v>
      </c>
      <c r="H139" s="174">
        <v>22600</v>
      </c>
      <c r="I139" s="174">
        <v>84</v>
      </c>
      <c r="J139" s="174">
        <v>1130</v>
      </c>
      <c r="K139" s="174">
        <v>68100</v>
      </c>
      <c r="L139" s="177">
        <v>411</v>
      </c>
      <c r="M139" s="174">
        <v>8560</v>
      </c>
      <c r="N139" s="188">
        <v>0</v>
      </c>
      <c r="O139" s="188">
        <v>0</v>
      </c>
      <c r="P139" s="188">
        <v>0</v>
      </c>
      <c r="Q139" s="177">
        <v>59200</v>
      </c>
      <c r="R139" s="188">
        <v>0</v>
      </c>
      <c r="S139" s="177">
        <v>4900</v>
      </c>
      <c r="T139" s="192"/>
      <c r="U139" s="192"/>
    </row>
    <row r="140" spans="3:21" ht="15.75" hidden="1" thickBot="1">
      <c r="C140" s="248" t="s">
        <v>172</v>
      </c>
      <c r="D140" s="248"/>
      <c r="E140" s="248"/>
      <c r="F140" s="184"/>
      <c r="G140" s="178"/>
      <c r="H140" s="180"/>
      <c r="I140" s="180"/>
      <c r="J140" s="180"/>
      <c r="K140" s="180"/>
      <c r="L140" s="181"/>
      <c r="M140" s="180"/>
      <c r="N140" s="186"/>
      <c r="O140" s="186"/>
      <c r="P140" s="186"/>
      <c r="Q140" s="181"/>
      <c r="R140" s="186"/>
      <c r="S140" s="181"/>
      <c r="T140" s="193"/>
      <c r="U140" s="192"/>
    </row>
    <row r="141" spans="3:21" ht="43.5" hidden="1" customHeight="1" thickBot="1">
      <c r="C141" s="298" t="s">
        <v>44</v>
      </c>
      <c r="D141" s="298"/>
      <c r="E141" s="298"/>
      <c r="F141" s="187" t="s">
        <v>11</v>
      </c>
      <c r="G141" s="177">
        <v>13700</v>
      </c>
      <c r="H141" s="174">
        <v>48.8</v>
      </c>
      <c r="I141" s="174">
        <v>3.8600000000000002E-2</v>
      </c>
      <c r="J141" s="174">
        <v>1.91</v>
      </c>
      <c r="K141" s="174">
        <v>13700</v>
      </c>
      <c r="L141" s="177">
        <v>0</v>
      </c>
      <c r="M141" s="174">
        <v>8.3799999999999999E-2</v>
      </c>
      <c r="N141" s="188">
        <v>0</v>
      </c>
      <c r="O141" s="188">
        <v>0</v>
      </c>
      <c r="P141" s="188">
        <v>0</v>
      </c>
      <c r="Q141" s="177">
        <v>13700</v>
      </c>
      <c r="R141" s="188">
        <v>0</v>
      </c>
      <c r="S141" s="177">
        <v>19.3</v>
      </c>
      <c r="T141" s="192"/>
      <c r="U141" s="192"/>
    </row>
    <row r="142" spans="3:21" ht="43.5" hidden="1" customHeight="1" thickBot="1">
      <c r="C142" s="298" t="s">
        <v>45</v>
      </c>
      <c r="D142" s="298"/>
      <c r="E142" s="298"/>
      <c r="F142" s="187" t="s">
        <v>11</v>
      </c>
      <c r="G142" s="177">
        <v>0.126</v>
      </c>
      <c r="H142" s="174">
        <v>0.126</v>
      </c>
      <c r="I142" s="174">
        <v>0</v>
      </c>
      <c r="J142" s="174">
        <v>0</v>
      </c>
      <c r="K142" s="174">
        <v>0</v>
      </c>
      <c r="L142" s="177">
        <v>0</v>
      </c>
      <c r="M142" s="174">
        <v>0</v>
      </c>
      <c r="N142" s="188">
        <v>0</v>
      </c>
      <c r="O142" s="188">
        <v>0</v>
      </c>
      <c r="P142" s="188">
        <v>0</v>
      </c>
      <c r="Q142" s="177">
        <v>0</v>
      </c>
      <c r="R142" s="188">
        <v>0</v>
      </c>
      <c r="S142" s="177">
        <v>0</v>
      </c>
      <c r="T142" s="192"/>
      <c r="U142" s="192"/>
    </row>
    <row r="143" spans="3:21" ht="43.5" hidden="1" customHeight="1" thickBot="1">
      <c r="C143" s="298" t="s">
        <v>46</v>
      </c>
      <c r="D143" s="298"/>
      <c r="E143" s="298"/>
      <c r="F143" s="187" t="s">
        <v>11</v>
      </c>
      <c r="G143" s="177">
        <v>13700</v>
      </c>
      <c r="H143" s="174">
        <v>48.9</v>
      </c>
      <c r="I143" s="174">
        <v>3.8600000000000002E-2</v>
      </c>
      <c r="J143" s="174">
        <v>1.91</v>
      </c>
      <c r="K143" s="174">
        <v>13700</v>
      </c>
      <c r="L143" s="177">
        <v>0</v>
      </c>
      <c r="M143" s="174">
        <v>8.3799999999999999E-2</v>
      </c>
      <c r="N143" s="188">
        <v>0</v>
      </c>
      <c r="O143" s="188">
        <v>0</v>
      </c>
      <c r="P143" s="188">
        <v>0</v>
      </c>
      <c r="Q143" s="177">
        <v>13700</v>
      </c>
      <c r="R143" s="188">
        <v>0</v>
      </c>
      <c r="S143" s="177">
        <v>19.3</v>
      </c>
      <c r="T143" s="192"/>
      <c r="U143" s="192"/>
    </row>
    <row r="144" spans="3:21" ht="43.5" hidden="1" customHeight="1" thickBot="1">
      <c r="C144" s="298" t="s">
        <v>47</v>
      </c>
      <c r="D144" s="298"/>
      <c r="E144" s="298"/>
      <c r="F144" s="187" t="s">
        <v>11</v>
      </c>
      <c r="G144" s="177">
        <v>174000</v>
      </c>
      <c r="H144" s="174">
        <v>3270</v>
      </c>
      <c r="I144" s="174">
        <v>28.9</v>
      </c>
      <c r="J144" s="174">
        <v>614</v>
      </c>
      <c r="K144" s="174">
        <v>170000</v>
      </c>
      <c r="L144" s="177">
        <v>0</v>
      </c>
      <c r="M144" s="174">
        <v>178</v>
      </c>
      <c r="N144" s="188">
        <v>0</v>
      </c>
      <c r="O144" s="188">
        <v>0</v>
      </c>
      <c r="P144" s="188">
        <v>0</v>
      </c>
      <c r="Q144" s="177">
        <v>170000</v>
      </c>
      <c r="R144" s="188">
        <v>0</v>
      </c>
      <c r="S144" s="177">
        <v>196</v>
      </c>
      <c r="T144" s="192"/>
      <c r="U144" s="192"/>
    </row>
    <row r="145" spans="1:21" ht="43.5" hidden="1" customHeight="1" thickBot="1">
      <c r="C145" s="298" t="s">
        <v>48</v>
      </c>
      <c r="D145" s="298"/>
      <c r="E145" s="298"/>
      <c r="F145" s="187" t="s">
        <v>11</v>
      </c>
      <c r="G145" s="177">
        <v>87.9</v>
      </c>
      <c r="H145" s="174">
        <v>37</v>
      </c>
      <c r="I145" s="174">
        <v>0</v>
      </c>
      <c r="J145" s="174">
        <v>4.24</v>
      </c>
      <c r="K145" s="174">
        <v>46.7</v>
      </c>
      <c r="L145" s="177">
        <v>0</v>
      </c>
      <c r="M145" s="174">
        <v>46.7</v>
      </c>
      <c r="N145" s="188">
        <v>0</v>
      </c>
      <c r="O145" s="188">
        <v>0</v>
      </c>
      <c r="P145" s="188">
        <v>0</v>
      </c>
      <c r="Q145" s="177">
        <v>0</v>
      </c>
      <c r="R145" s="188">
        <v>0</v>
      </c>
      <c r="S145" s="177">
        <v>0</v>
      </c>
      <c r="T145" s="192"/>
      <c r="U145" s="192"/>
    </row>
    <row r="146" spans="1:21" ht="43.5" hidden="1" customHeight="1" thickBot="1">
      <c r="C146" s="298" t="s">
        <v>49</v>
      </c>
      <c r="D146" s="298"/>
      <c r="E146" s="298"/>
      <c r="F146" s="187" t="s">
        <v>11</v>
      </c>
      <c r="G146" s="177">
        <v>174000</v>
      </c>
      <c r="H146" s="174">
        <v>3310</v>
      </c>
      <c r="I146" s="174">
        <v>28.9</v>
      </c>
      <c r="J146" s="174">
        <v>619</v>
      </c>
      <c r="K146" s="174">
        <v>170000</v>
      </c>
      <c r="L146" s="177">
        <v>0</v>
      </c>
      <c r="M146" s="174">
        <v>225</v>
      </c>
      <c r="N146" s="188">
        <v>0</v>
      </c>
      <c r="O146" s="188">
        <v>0</v>
      </c>
      <c r="P146" s="188">
        <v>0</v>
      </c>
      <c r="Q146" s="177">
        <v>170000</v>
      </c>
      <c r="R146" s="188">
        <v>0</v>
      </c>
      <c r="S146" s="177">
        <v>196</v>
      </c>
      <c r="T146" s="192"/>
      <c r="U146" s="192"/>
    </row>
    <row r="147" spans="1:21" ht="12.75" hidden="1" customHeight="1" thickBot="1">
      <c r="C147" s="298" t="s">
        <v>50</v>
      </c>
      <c r="D147" s="298"/>
      <c r="E147" s="298"/>
      <c r="F147" s="187" t="s">
        <v>14</v>
      </c>
      <c r="G147" s="177">
        <v>5.38</v>
      </c>
      <c r="H147" s="174">
        <v>4.75</v>
      </c>
      <c r="I147" s="174">
        <v>0</v>
      </c>
      <c r="J147" s="174">
        <v>0.63</v>
      </c>
      <c r="K147" s="174">
        <v>0</v>
      </c>
      <c r="L147" s="177">
        <v>0</v>
      </c>
      <c r="M147" s="174">
        <v>0</v>
      </c>
      <c r="N147" s="188">
        <v>0</v>
      </c>
      <c r="O147" s="188">
        <v>0</v>
      </c>
      <c r="P147" s="188">
        <v>0</v>
      </c>
      <c r="Q147" s="177">
        <v>0</v>
      </c>
      <c r="R147" s="188">
        <v>0</v>
      </c>
      <c r="S147" s="177">
        <v>0</v>
      </c>
      <c r="T147" s="192"/>
      <c r="U147" s="192"/>
    </row>
    <row r="148" spans="1:21" ht="24.75" hidden="1" customHeight="1" thickBot="1">
      <c r="C148" s="298" t="s">
        <v>51</v>
      </c>
      <c r="D148" s="298"/>
      <c r="E148" s="298"/>
      <c r="F148" s="187" t="s">
        <v>11</v>
      </c>
      <c r="G148" s="177">
        <v>1.68</v>
      </c>
      <c r="H148" s="174">
        <v>1.68</v>
      </c>
      <c r="I148" s="174">
        <v>0</v>
      </c>
      <c r="J148" s="174">
        <v>0</v>
      </c>
      <c r="K148" s="174">
        <v>0</v>
      </c>
      <c r="L148" s="177">
        <v>0</v>
      </c>
      <c r="M148" s="174">
        <v>0</v>
      </c>
      <c r="N148" s="188">
        <v>0</v>
      </c>
      <c r="O148" s="188">
        <v>0</v>
      </c>
      <c r="P148" s="188">
        <v>0</v>
      </c>
      <c r="Q148" s="177">
        <v>0</v>
      </c>
      <c r="R148" s="188">
        <v>0</v>
      </c>
      <c r="S148" s="177">
        <v>0</v>
      </c>
      <c r="T148" s="192"/>
      <c r="U148" s="192"/>
    </row>
    <row r="149" spans="1:21" ht="24.75" hidden="1" customHeight="1" thickBot="1">
      <c r="C149" s="298" t="s">
        <v>52</v>
      </c>
      <c r="D149" s="298"/>
      <c r="E149" s="298"/>
      <c r="F149" s="187" t="s">
        <v>11</v>
      </c>
      <c r="G149" s="177">
        <v>0</v>
      </c>
      <c r="H149" s="174">
        <v>0</v>
      </c>
      <c r="I149" s="174">
        <v>0</v>
      </c>
      <c r="J149" s="174">
        <v>0</v>
      </c>
      <c r="K149" s="174">
        <v>0</v>
      </c>
      <c r="L149" s="177">
        <v>0</v>
      </c>
      <c r="M149" s="174">
        <v>0</v>
      </c>
      <c r="N149" s="188">
        <v>0</v>
      </c>
      <c r="O149" s="188">
        <v>0</v>
      </c>
      <c r="P149" s="188">
        <v>0</v>
      </c>
      <c r="Q149" s="177">
        <v>0</v>
      </c>
      <c r="R149" s="188">
        <v>0</v>
      </c>
      <c r="S149" s="177">
        <v>0</v>
      </c>
      <c r="T149" s="192"/>
      <c r="U149" s="192"/>
    </row>
    <row r="150" spans="1:21" ht="15.75" hidden="1" thickBot="1">
      <c r="C150" s="298" t="s">
        <v>15</v>
      </c>
      <c r="D150" s="298"/>
      <c r="E150" s="298"/>
      <c r="F150" s="187" t="s">
        <v>14</v>
      </c>
      <c r="G150" s="177">
        <v>356</v>
      </c>
      <c r="H150" s="174">
        <v>335</v>
      </c>
      <c r="I150" s="174">
        <v>0</v>
      </c>
      <c r="J150" s="174">
        <v>1.41E-2</v>
      </c>
      <c r="K150" s="174">
        <v>20.7</v>
      </c>
      <c r="L150" s="177">
        <v>0</v>
      </c>
      <c r="M150" s="174">
        <v>1.02</v>
      </c>
      <c r="N150" s="188">
        <v>0</v>
      </c>
      <c r="O150" s="188">
        <v>0</v>
      </c>
      <c r="P150" s="188">
        <v>0</v>
      </c>
      <c r="Q150" s="177">
        <v>19.600000000000001</v>
      </c>
      <c r="R150" s="188">
        <v>0</v>
      </c>
      <c r="S150" s="177">
        <v>0</v>
      </c>
      <c r="T150" s="192"/>
      <c r="U150" s="192"/>
    </row>
    <row r="151" spans="1:21" ht="15.75" hidden="1" thickBot="1">
      <c r="C151" s="298" t="s">
        <v>53</v>
      </c>
      <c r="D151" s="298"/>
      <c r="E151" s="298"/>
      <c r="F151" s="187" t="s">
        <v>14</v>
      </c>
      <c r="G151" s="177">
        <v>1190</v>
      </c>
      <c r="H151" s="174">
        <v>77.400000000000006</v>
      </c>
      <c r="I151" s="174">
        <v>7.2800000000000004E-2</v>
      </c>
      <c r="J151" s="174">
        <v>2.4700000000000002</v>
      </c>
      <c r="K151" s="174">
        <v>1110</v>
      </c>
      <c r="L151" s="177">
        <v>0</v>
      </c>
      <c r="M151" s="174">
        <v>2.99</v>
      </c>
      <c r="N151" s="188">
        <v>0</v>
      </c>
      <c r="O151" s="188">
        <v>0</v>
      </c>
      <c r="P151" s="188">
        <v>0</v>
      </c>
      <c r="Q151" s="177">
        <v>1110</v>
      </c>
      <c r="R151" s="188">
        <v>0</v>
      </c>
      <c r="S151" s="177">
        <v>0</v>
      </c>
      <c r="T151" s="192"/>
      <c r="U151" s="192"/>
    </row>
    <row r="152" spans="1:21" ht="15.75" hidden="1" thickBot="1">
      <c r="C152" s="298" t="s">
        <v>16</v>
      </c>
      <c r="D152" s="298"/>
      <c r="E152" s="298"/>
      <c r="F152" s="187" t="s">
        <v>14</v>
      </c>
      <c r="G152" s="177">
        <v>0.60499999999999998</v>
      </c>
      <c r="H152" s="174">
        <v>5.5100000000000003E-2</v>
      </c>
      <c r="I152" s="174">
        <v>5.1900000000000001E-5</v>
      </c>
      <c r="J152" s="174">
        <v>1.6199999999999999E-3</v>
      </c>
      <c r="K152" s="174">
        <v>0.54800000000000004</v>
      </c>
      <c r="L152" s="177">
        <v>0</v>
      </c>
      <c r="M152" s="174">
        <v>3.1199999999999999E-4</v>
      </c>
      <c r="N152" s="188">
        <v>0</v>
      </c>
      <c r="O152" s="188">
        <v>0</v>
      </c>
      <c r="P152" s="188">
        <v>0</v>
      </c>
      <c r="Q152" s="177">
        <v>0.54800000000000004</v>
      </c>
      <c r="R152" s="188">
        <v>0</v>
      </c>
      <c r="S152" s="177">
        <v>0</v>
      </c>
      <c r="T152" s="192"/>
      <c r="U152" s="192"/>
    </row>
    <row r="153" spans="1:21" ht="15.75" hidden="1" thickBot="1">
      <c r="C153" s="298" t="s">
        <v>17</v>
      </c>
      <c r="D153" s="298"/>
      <c r="E153" s="298"/>
      <c r="F153" s="187" t="s">
        <v>14</v>
      </c>
      <c r="G153" s="177">
        <v>16.3</v>
      </c>
      <c r="H153" s="174">
        <v>0.83399999999999996</v>
      </c>
      <c r="I153" s="174">
        <v>0</v>
      </c>
      <c r="J153" s="174">
        <v>8.9700000000000005E-3</v>
      </c>
      <c r="K153" s="174">
        <v>0</v>
      </c>
      <c r="L153" s="177">
        <v>0</v>
      </c>
      <c r="M153" s="174">
        <v>0</v>
      </c>
      <c r="N153" s="188">
        <v>0</v>
      </c>
      <c r="O153" s="188">
        <v>0</v>
      </c>
      <c r="P153" s="188">
        <v>0</v>
      </c>
      <c r="Q153" s="177">
        <v>0</v>
      </c>
      <c r="R153" s="188">
        <v>0</v>
      </c>
      <c r="S153" s="177">
        <v>15.4</v>
      </c>
      <c r="T153" s="192"/>
      <c r="U153" s="192"/>
    </row>
    <row r="154" spans="1:21" ht="15.75" hidden="1" thickBot="1">
      <c r="C154" s="298" t="s">
        <v>54</v>
      </c>
      <c r="D154" s="298"/>
      <c r="E154" s="298"/>
      <c r="F154" s="187" t="s">
        <v>14</v>
      </c>
      <c r="G154" s="177">
        <v>6.0699999999999999E-3</v>
      </c>
      <c r="H154" s="174">
        <v>0</v>
      </c>
      <c r="I154" s="174">
        <v>0</v>
      </c>
      <c r="J154" s="174">
        <v>6.0699999999999999E-3</v>
      </c>
      <c r="K154" s="174">
        <v>0</v>
      </c>
      <c r="L154" s="177">
        <v>0</v>
      </c>
      <c r="M154" s="174">
        <v>0</v>
      </c>
      <c r="N154" s="188">
        <v>0</v>
      </c>
      <c r="O154" s="188">
        <v>0</v>
      </c>
      <c r="P154" s="188">
        <v>0</v>
      </c>
      <c r="Q154" s="177">
        <v>0</v>
      </c>
      <c r="R154" s="188">
        <v>0</v>
      </c>
      <c r="S154" s="177">
        <v>0</v>
      </c>
      <c r="T154" s="192"/>
      <c r="U154" s="192"/>
    </row>
    <row r="155" spans="1:21" ht="15.75" hidden="1" thickBot="1">
      <c r="C155" s="298" t="s">
        <v>55</v>
      </c>
      <c r="D155" s="298"/>
      <c r="E155" s="298"/>
      <c r="F155" s="187" t="s">
        <v>14</v>
      </c>
      <c r="G155" s="177">
        <v>1.1399999999999999</v>
      </c>
      <c r="H155" s="174">
        <v>0</v>
      </c>
      <c r="I155" s="174">
        <v>0</v>
      </c>
      <c r="J155" s="174">
        <v>8.8199999999999997E-3</v>
      </c>
      <c r="K155" s="174">
        <v>0.70899999999999996</v>
      </c>
      <c r="L155" s="177">
        <v>0</v>
      </c>
      <c r="M155" s="174">
        <v>0.70899999999999996</v>
      </c>
      <c r="N155" s="188">
        <v>0</v>
      </c>
      <c r="O155" s="188">
        <v>0</v>
      </c>
      <c r="P155" s="188">
        <v>0</v>
      </c>
      <c r="Q155" s="177">
        <v>0</v>
      </c>
      <c r="R155" s="188">
        <v>0</v>
      </c>
      <c r="S155" s="177">
        <v>0.42299999999999999</v>
      </c>
      <c r="T155" s="192"/>
      <c r="U155" s="192"/>
    </row>
    <row r="156" spans="1:21" ht="15.75" hidden="1" thickBot="1">
      <c r="C156" s="298" t="s">
        <v>56</v>
      </c>
      <c r="D156" s="298"/>
      <c r="E156" s="298"/>
      <c r="F156" s="187" t="s">
        <v>57</v>
      </c>
      <c r="G156" s="177">
        <v>0.16600000000000001</v>
      </c>
      <c r="H156" s="174">
        <v>0.16600000000000001</v>
      </c>
      <c r="I156" s="174">
        <v>0</v>
      </c>
      <c r="J156" s="174">
        <v>0</v>
      </c>
      <c r="K156" s="174">
        <v>0</v>
      </c>
      <c r="L156" s="177">
        <v>0</v>
      </c>
      <c r="M156" s="174">
        <v>0</v>
      </c>
      <c r="N156" s="188">
        <v>0</v>
      </c>
      <c r="O156" s="188">
        <v>0</v>
      </c>
      <c r="P156" s="188">
        <v>0</v>
      </c>
      <c r="Q156" s="177">
        <v>0</v>
      </c>
      <c r="R156" s="188">
        <v>0</v>
      </c>
      <c r="S156" s="177">
        <v>0</v>
      </c>
      <c r="T156" s="192"/>
      <c r="U156" s="192"/>
    </row>
    <row r="157" spans="1:21" hidden="1">
      <c r="C157" s="192"/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</row>
    <row r="158" spans="1:21" hidden="1">
      <c r="C158" s="192"/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</row>
    <row r="159" spans="1:21" ht="24" hidden="1" thickBot="1">
      <c r="A159" s="11"/>
      <c r="C159" s="194" t="s">
        <v>164</v>
      </c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</row>
    <row r="160" spans="1:21" ht="15.75" hidden="1" thickBot="1">
      <c r="C160" s="245" t="s">
        <v>96</v>
      </c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  <c r="U160" s="247"/>
    </row>
    <row r="161" spans="3:21" ht="25.5" hidden="1">
      <c r="C161" s="290" t="s">
        <v>97</v>
      </c>
      <c r="D161" s="291"/>
      <c r="E161" s="291"/>
      <c r="F161" s="292"/>
      <c r="G161" s="296" t="s">
        <v>27</v>
      </c>
      <c r="H161" s="119" t="s">
        <v>98</v>
      </c>
      <c r="I161" s="120" t="s">
        <v>99</v>
      </c>
      <c r="J161" s="121" t="s">
        <v>100</v>
      </c>
      <c r="K161" s="281" t="s">
        <v>101</v>
      </c>
      <c r="L161" s="282"/>
      <c r="M161" s="282"/>
      <c r="N161" s="282"/>
      <c r="O161" s="282"/>
      <c r="P161" s="282"/>
      <c r="Q161" s="282"/>
      <c r="R161" s="283"/>
      <c r="S161" s="122" t="s">
        <v>102</v>
      </c>
      <c r="T161" s="268" t="s">
        <v>103</v>
      </c>
      <c r="U161" s="123" t="s">
        <v>104</v>
      </c>
    </row>
    <row r="162" spans="3:21" ht="15.75" hidden="1" thickBot="1">
      <c r="C162" s="293"/>
      <c r="D162" s="294"/>
      <c r="E162" s="294"/>
      <c r="F162" s="295"/>
      <c r="G162" s="297"/>
      <c r="H162" s="124" t="s">
        <v>105</v>
      </c>
      <c r="I162" s="125" t="s">
        <v>106</v>
      </c>
      <c r="J162" s="126" t="s">
        <v>107</v>
      </c>
      <c r="K162" s="127" t="s">
        <v>108</v>
      </c>
      <c r="L162" s="128" t="s">
        <v>109</v>
      </c>
      <c r="M162" s="128" t="s">
        <v>110</v>
      </c>
      <c r="N162" s="128" t="s">
        <v>111</v>
      </c>
      <c r="O162" s="128" t="s">
        <v>112</v>
      </c>
      <c r="P162" s="128" t="s">
        <v>113</v>
      </c>
      <c r="Q162" s="128" t="s">
        <v>114</v>
      </c>
      <c r="R162" s="129" t="s">
        <v>115</v>
      </c>
      <c r="S162" s="130" t="s">
        <v>116</v>
      </c>
      <c r="T162" s="269"/>
      <c r="U162" s="131" t="s">
        <v>117</v>
      </c>
    </row>
    <row r="163" spans="3:21" ht="15.75" hidden="1" thickBot="1">
      <c r="C163" s="270" t="s">
        <v>118</v>
      </c>
      <c r="D163" s="271"/>
      <c r="E163" s="271"/>
      <c r="F163" s="272"/>
      <c r="G163" s="132" t="s">
        <v>119</v>
      </c>
      <c r="H163" s="195">
        <v>105</v>
      </c>
      <c r="I163" s="196">
        <v>2.08</v>
      </c>
      <c r="J163" s="197">
        <v>9.33</v>
      </c>
      <c r="K163" s="198">
        <v>15.4</v>
      </c>
      <c r="L163" s="198">
        <v>195</v>
      </c>
      <c r="M163" s="198">
        <v>0</v>
      </c>
      <c r="N163" s="198">
        <v>0</v>
      </c>
      <c r="O163" s="198">
        <v>0</v>
      </c>
      <c r="P163" s="198">
        <v>1610</v>
      </c>
      <c r="Q163" s="198">
        <v>0</v>
      </c>
      <c r="R163" s="199">
        <v>1820</v>
      </c>
      <c r="S163" s="200">
        <v>88.3</v>
      </c>
      <c r="T163" s="201">
        <v>2020</v>
      </c>
      <c r="U163" s="202">
        <v>-36.799999999999997</v>
      </c>
    </row>
    <row r="164" spans="3:21" ht="15.75" hidden="1" thickBot="1">
      <c r="C164" s="262" t="s">
        <v>120</v>
      </c>
      <c r="D164" s="263"/>
      <c r="E164" s="263"/>
      <c r="F164" s="264"/>
      <c r="G164" s="142" t="s">
        <v>119</v>
      </c>
      <c r="H164" s="203">
        <v>101</v>
      </c>
      <c r="I164" s="204">
        <v>2.08</v>
      </c>
      <c r="J164" s="205">
        <v>9.23</v>
      </c>
      <c r="K164" s="206">
        <v>15.4</v>
      </c>
      <c r="L164" s="206">
        <v>195</v>
      </c>
      <c r="M164" s="206">
        <v>0</v>
      </c>
      <c r="N164" s="206">
        <v>0</v>
      </c>
      <c r="O164" s="206">
        <v>0</v>
      </c>
      <c r="P164" s="206">
        <v>1590</v>
      </c>
      <c r="Q164" s="206">
        <v>0</v>
      </c>
      <c r="R164" s="207">
        <v>1800</v>
      </c>
      <c r="S164" s="208">
        <v>87.8</v>
      </c>
      <c r="T164" s="209">
        <v>2000</v>
      </c>
      <c r="U164" s="210">
        <v>-36.200000000000003</v>
      </c>
    </row>
    <row r="165" spans="3:21" ht="15.75" hidden="1" thickBot="1">
      <c r="C165" s="259" t="s">
        <v>121</v>
      </c>
      <c r="D165" s="260"/>
      <c r="E165" s="260"/>
      <c r="F165" s="261"/>
      <c r="G165" s="143" t="s">
        <v>119</v>
      </c>
      <c r="H165" s="203">
        <v>3.34</v>
      </c>
      <c r="I165" s="204">
        <v>0</v>
      </c>
      <c r="J165" s="205">
        <v>0.10299999999999999</v>
      </c>
      <c r="K165" s="206">
        <v>0</v>
      </c>
      <c r="L165" s="206">
        <v>-4.5999999999999999E-3</v>
      </c>
      <c r="M165" s="206">
        <v>0</v>
      </c>
      <c r="N165" s="206">
        <v>0</v>
      </c>
      <c r="O165" s="206">
        <v>0</v>
      </c>
      <c r="P165" s="206">
        <v>17.600000000000001</v>
      </c>
      <c r="Q165" s="206">
        <v>0</v>
      </c>
      <c r="R165" s="207">
        <v>17.600000000000001</v>
      </c>
      <c r="S165" s="208">
        <v>0.55500000000000005</v>
      </c>
      <c r="T165" s="209">
        <v>21.6</v>
      </c>
      <c r="U165" s="210">
        <v>-0.64500000000000002</v>
      </c>
    </row>
    <row r="166" spans="3:21" ht="24.75" hidden="1" customHeight="1" thickBot="1">
      <c r="C166" s="262" t="s">
        <v>122</v>
      </c>
      <c r="D166" s="263"/>
      <c r="E166" s="263"/>
      <c r="F166" s="264"/>
      <c r="G166" s="142" t="s">
        <v>119</v>
      </c>
      <c r="H166" s="203">
        <v>9.4799999999999995E-9</v>
      </c>
      <c r="I166" s="204">
        <v>0</v>
      </c>
      <c r="J166" s="205">
        <v>0</v>
      </c>
      <c r="K166" s="206">
        <v>0</v>
      </c>
      <c r="L166" s="206">
        <v>0</v>
      </c>
      <c r="M166" s="206">
        <v>0</v>
      </c>
      <c r="N166" s="206">
        <v>0</v>
      </c>
      <c r="O166" s="206">
        <v>0</v>
      </c>
      <c r="P166" s="206">
        <v>0</v>
      </c>
      <c r="Q166" s="206">
        <v>0</v>
      </c>
      <c r="R166" s="207">
        <v>0</v>
      </c>
      <c r="S166" s="208">
        <v>0</v>
      </c>
      <c r="T166" s="209">
        <v>9.4799999999999995E-9</v>
      </c>
      <c r="U166" s="210">
        <v>-1.5500000000000001E-5</v>
      </c>
    </row>
    <row r="167" spans="3:21" ht="15.75" hidden="1" thickBot="1">
      <c r="C167" s="259" t="s">
        <v>123</v>
      </c>
      <c r="D167" s="260"/>
      <c r="E167" s="260"/>
      <c r="F167" s="261"/>
      <c r="G167" s="143" t="s">
        <v>124</v>
      </c>
      <c r="H167" s="203">
        <v>3.8099999999999998E-5</v>
      </c>
      <c r="I167" s="204">
        <v>3.1800000000000002E-9</v>
      </c>
      <c r="J167" s="205">
        <v>1.3E-6</v>
      </c>
      <c r="K167" s="206">
        <v>0</v>
      </c>
      <c r="L167" s="206">
        <v>1.15E-4</v>
      </c>
      <c r="M167" s="206">
        <v>0</v>
      </c>
      <c r="N167" s="206">
        <v>0</v>
      </c>
      <c r="O167" s="206">
        <v>0</v>
      </c>
      <c r="P167" s="206">
        <v>2.1699999999999999E-5</v>
      </c>
      <c r="Q167" s="206">
        <v>0</v>
      </c>
      <c r="R167" s="207">
        <v>1.37E-4</v>
      </c>
      <c r="S167" s="208">
        <v>1.3E-6</v>
      </c>
      <c r="T167" s="209">
        <v>1.7799999999999999E-4</v>
      </c>
      <c r="U167" s="210">
        <v>2.0600000000000002E-6</v>
      </c>
    </row>
    <row r="168" spans="3:21" ht="15.75" hidden="1" thickBot="1">
      <c r="C168" s="262" t="s">
        <v>125</v>
      </c>
      <c r="D168" s="263"/>
      <c r="E168" s="263"/>
      <c r="F168" s="264"/>
      <c r="G168" s="142" t="s">
        <v>126</v>
      </c>
      <c r="H168" s="203">
        <v>0.85599999999999998</v>
      </c>
      <c r="I168" s="204">
        <v>1.3100000000000001E-2</v>
      </c>
      <c r="J168" s="205">
        <v>0.03</v>
      </c>
      <c r="K168" s="206">
        <v>0</v>
      </c>
      <c r="L168" s="206">
        <v>0.13700000000000001</v>
      </c>
      <c r="M168" s="206">
        <v>0</v>
      </c>
      <c r="N168" s="206">
        <v>0</v>
      </c>
      <c r="O168" s="206">
        <v>0</v>
      </c>
      <c r="P168" s="206">
        <v>5.54</v>
      </c>
      <c r="Q168" s="206">
        <v>0</v>
      </c>
      <c r="R168" s="207">
        <v>5.68</v>
      </c>
      <c r="S168" s="208">
        <v>0.14599999999999999</v>
      </c>
      <c r="T168" s="209">
        <v>6.72</v>
      </c>
      <c r="U168" s="210">
        <v>-1.1200000000000001</v>
      </c>
    </row>
    <row r="169" spans="3:21" ht="15.75" hidden="1" thickBot="1">
      <c r="C169" s="259" t="s">
        <v>127</v>
      </c>
      <c r="D169" s="260"/>
      <c r="E169" s="260"/>
      <c r="F169" s="261"/>
      <c r="G169" s="143" t="s">
        <v>128</v>
      </c>
      <c r="H169" s="203">
        <v>1.75E-3</v>
      </c>
      <c r="I169" s="204">
        <v>7.7800000000000001E-7</v>
      </c>
      <c r="J169" s="205">
        <v>4.1899999999999997E-6</v>
      </c>
      <c r="K169" s="206">
        <v>0</v>
      </c>
      <c r="L169" s="206">
        <v>1.93E-4</v>
      </c>
      <c r="M169" s="206">
        <v>0</v>
      </c>
      <c r="N169" s="206">
        <v>0</v>
      </c>
      <c r="O169" s="206">
        <v>0</v>
      </c>
      <c r="P169" s="206">
        <v>1.6899999999999999E-4</v>
      </c>
      <c r="Q169" s="206">
        <v>0</v>
      </c>
      <c r="R169" s="207">
        <v>3.6200000000000002E-4</v>
      </c>
      <c r="S169" s="208">
        <v>3.7800000000000003E-4</v>
      </c>
      <c r="T169" s="209">
        <v>2.5000000000000001E-3</v>
      </c>
      <c r="U169" s="210">
        <v>-0.109</v>
      </c>
    </row>
    <row r="170" spans="3:21" ht="15.75" hidden="1" thickBot="1">
      <c r="C170" s="262" t="s">
        <v>129</v>
      </c>
      <c r="D170" s="263"/>
      <c r="E170" s="263"/>
      <c r="F170" s="264"/>
      <c r="G170" s="142" t="s">
        <v>130</v>
      </c>
      <c r="H170" s="203">
        <v>5.8700000000000002E-2</v>
      </c>
      <c r="I170" s="204">
        <v>6.1599999999999997E-3</v>
      </c>
      <c r="J170" s="205">
        <v>5.13E-3</v>
      </c>
      <c r="K170" s="206">
        <v>0</v>
      </c>
      <c r="L170" s="206">
        <v>2.1399999999999999E-2</v>
      </c>
      <c r="M170" s="206">
        <v>0</v>
      </c>
      <c r="N170" s="206">
        <v>0</v>
      </c>
      <c r="O170" s="206">
        <v>0</v>
      </c>
      <c r="P170" s="206">
        <v>0.90200000000000002</v>
      </c>
      <c r="Q170" s="206">
        <v>0</v>
      </c>
      <c r="R170" s="207">
        <v>0.92300000000000004</v>
      </c>
      <c r="S170" s="208">
        <v>8.1299999999999997E-2</v>
      </c>
      <c r="T170" s="209">
        <v>1.07</v>
      </c>
      <c r="U170" s="210">
        <v>-7.0400000000000004E-2</v>
      </c>
    </row>
    <row r="171" spans="3:21" ht="15.75" hidden="1" thickBot="1">
      <c r="C171" s="259" t="s">
        <v>131</v>
      </c>
      <c r="D171" s="260"/>
      <c r="E171" s="260"/>
      <c r="F171" s="261"/>
      <c r="G171" s="143" t="s">
        <v>132</v>
      </c>
      <c r="H171" s="203">
        <v>0.64300000000000002</v>
      </c>
      <c r="I171" s="204">
        <v>6.7500000000000004E-2</v>
      </c>
      <c r="J171" s="205">
        <v>5.5899999999999998E-2</v>
      </c>
      <c r="K171" s="206">
        <v>0</v>
      </c>
      <c r="L171" s="206">
        <v>0.23400000000000001</v>
      </c>
      <c r="M171" s="206">
        <v>0</v>
      </c>
      <c r="N171" s="206">
        <v>0</v>
      </c>
      <c r="O171" s="206">
        <v>0</v>
      </c>
      <c r="P171" s="206">
        <v>9.82</v>
      </c>
      <c r="Q171" s="206">
        <v>0</v>
      </c>
      <c r="R171" s="207">
        <v>10.1</v>
      </c>
      <c r="S171" s="208">
        <v>0.12</v>
      </c>
      <c r="T171" s="209">
        <v>10.9</v>
      </c>
      <c r="U171" s="210">
        <v>-0.86499999999999999</v>
      </c>
    </row>
    <row r="172" spans="3:21" ht="15.75" hidden="1" thickBot="1">
      <c r="C172" s="262" t="s">
        <v>133</v>
      </c>
      <c r="D172" s="263"/>
      <c r="E172" s="263"/>
      <c r="F172" s="264"/>
      <c r="G172" s="142" t="s">
        <v>134</v>
      </c>
      <c r="H172" s="203">
        <v>0.24399999999999999</v>
      </c>
      <c r="I172" s="204">
        <v>1.7000000000000001E-2</v>
      </c>
      <c r="J172" s="205">
        <v>2.01E-2</v>
      </c>
      <c r="K172" s="206">
        <v>0</v>
      </c>
      <c r="L172" s="206">
        <v>6.5699999999999995E-2</v>
      </c>
      <c r="M172" s="206">
        <v>0</v>
      </c>
      <c r="N172" s="206">
        <v>0</v>
      </c>
      <c r="O172" s="206">
        <v>0</v>
      </c>
      <c r="P172" s="206">
        <v>2.93</v>
      </c>
      <c r="Q172" s="206">
        <v>0</v>
      </c>
      <c r="R172" s="207">
        <v>2.99</v>
      </c>
      <c r="S172" s="208">
        <v>3.8199999999999998E-2</v>
      </c>
      <c r="T172" s="209">
        <v>3.31</v>
      </c>
      <c r="U172" s="210">
        <v>-0.27900000000000003</v>
      </c>
    </row>
    <row r="173" spans="3:21" ht="15.75" hidden="1" thickBot="1">
      <c r="C173" s="259" t="s">
        <v>135</v>
      </c>
      <c r="D173" s="260"/>
      <c r="E173" s="260"/>
      <c r="F173" s="261"/>
      <c r="G173" s="143" t="s">
        <v>136</v>
      </c>
      <c r="H173" s="203">
        <v>4.1700000000000001E-3</v>
      </c>
      <c r="I173" s="204">
        <v>8.1699999999999997E-8</v>
      </c>
      <c r="J173" s="205">
        <v>1.05E-4</v>
      </c>
      <c r="K173" s="206">
        <v>0</v>
      </c>
      <c r="L173" s="206">
        <v>6.7999999999999995E-7</v>
      </c>
      <c r="M173" s="206">
        <v>0</v>
      </c>
      <c r="N173" s="206">
        <v>0</v>
      </c>
      <c r="O173" s="206">
        <v>0</v>
      </c>
      <c r="P173" s="206">
        <v>2.02E-4</v>
      </c>
      <c r="Q173" s="206">
        <v>0</v>
      </c>
      <c r="R173" s="207">
        <v>2.02E-4</v>
      </c>
      <c r="S173" s="208">
        <v>2.9899999999999998E-5</v>
      </c>
      <c r="T173" s="209">
        <v>4.4999999999999997E-3</v>
      </c>
      <c r="U173" s="210">
        <v>-3.3700000000000002E-3</v>
      </c>
    </row>
    <row r="174" spans="3:21" ht="23.25" hidden="1" customHeight="1" thickBot="1">
      <c r="C174" s="262" t="s">
        <v>137</v>
      </c>
      <c r="D174" s="263"/>
      <c r="E174" s="263"/>
      <c r="F174" s="264"/>
      <c r="G174" s="142" t="s">
        <v>11</v>
      </c>
      <c r="H174" s="203">
        <v>3310</v>
      </c>
      <c r="I174" s="204">
        <v>28.9</v>
      </c>
      <c r="J174" s="205">
        <v>619</v>
      </c>
      <c r="K174" s="206">
        <v>0</v>
      </c>
      <c r="L174" s="206">
        <v>225</v>
      </c>
      <c r="M174" s="206">
        <v>0</v>
      </c>
      <c r="N174" s="206">
        <v>0</v>
      </c>
      <c r="O174" s="206">
        <v>0</v>
      </c>
      <c r="P174" s="206">
        <v>170000</v>
      </c>
      <c r="Q174" s="206">
        <v>0</v>
      </c>
      <c r="R174" s="207">
        <v>170000</v>
      </c>
      <c r="S174" s="208">
        <v>196</v>
      </c>
      <c r="T174" s="209">
        <v>174000</v>
      </c>
      <c r="U174" s="210">
        <v>-300</v>
      </c>
    </row>
    <row r="175" spans="3:21" ht="15.75" hidden="1" thickBot="1">
      <c r="C175" s="265" t="s">
        <v>138</v>
      </c>
      <c r="D175" s="266"/>
      <c r="E175" s="266"/>
      <c r="F175" s="267"/>
      <c r="G175" s="144" t="s">
        <v>139</v>
      </c>
      <c r="H175" s="203">
        <v>40</v>
      </c>
      <c r="I175" s="204">
        <v>7.8799999999999999E-3</v>
      </c>
      <c r="J175" s="205">
        <v>2.19</v>
      </c>
      <c r="K175" s="206">
        <v>0</v>
      </c>
      <c r="L175" s="206">
        <v>6.53</v>
      </c>
      <c r="M175" s="206">
        <v>0</v>
      </c>
      <c r="N175" s="206">
        <v>0</v>
      </c>
      <c r="O175" s="206">
        <v>0</v>
      </c>
      <c r="P175" s="206">
        <v>1070</v>
      </c>
      <c r="Q175" s="206">
        <v>0</v>
      </c>
      <c r="R175" s="207">
        <v>1080</v>
      </c>
      <c r="S175" s="208">
        <v>4330</v>
      </c>
      <c r="T175" s="209">
        <v>5450</v>
      </c>
      <c r="U175" s="210">
        <v>-25300</v>
      </c>
    </row>
    <row r="176" spans="3:21" ht="15.75" hidden="1" thickBot="1">
      <c r="C176" s="284" t="s">
        <v>140</v>
      </c>
      <c r="D176" s="285"/>
      <c r="E176" s="285"/>
      <c r="F176" s="286"/>
      <c r="G176" s="179"/>
      <c r="H176" s="182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</row>
    <row r="177" spans="3:21" ht="52.5" hidden="1" customHeight="1" thickBot="1">
      <c r="C177" s="287" t="s">
        <v>44</v>
      </c>
      <c r="D177" s="288"/>
      <c r="E177" s="288"/>
      <c r="F177" s="289"/>
      <c r="G177" s="132" t="s">
        <v>11</v>
      </c>
      <c r="H177" s="203">
        <v>0.126</v>
      </c>
      <c r="I177" s="204">
        <v>0</v>
      </c>
      <c r="J177" s="205">
        <v>0</v>
      </c>
      <c r="K177" s="206">
        <v>0</v>
      </c>
      <c r="L177" s="206">
        <v>0</v>
      </c>
      <c r="M177" s="206">
        <v>0</v>
      </c>
      <c r="N177" s="206">
        <v>0</v>
      </c>
      <c r="O177" s="206">
        <v>0</v>
      </c>
      <c r="P177" s="206">
        <v>0</v>
      </c>
      <c r="Q177" s="206">
        <v>0</v>
      </c>
      <c r="R177" s="207">
        <v>0</v>
      </c>
      <c r="S177" s="208">
        <v>0</v>
      </c>
      <c r="T177" s="209">
        <v>0.126</v>
      </c>
      <c r="U177" s="210">
        <v>-6.67</v>
      </c>
    </row>
    <row r="178" spans="3:21" ht="33.75" hidden="1" customHeight="1" thickBot="1">
      <c r="C178" s="250" t="s">
        <v>45</v>
      </c>
      <c r="D178" s="251"/>
      <c r="E178" s="251"/>
      <c r="F178" s="252"/>
      <c r="G178" s="142" t="s">
        <v>11</v>
      </c>
      <c r="H178" s="203">
        <v>48.9</v>
      </c>
      <c r="I178" s="204">
        <v>3.8600000000000002E-2</v>
      </c>
      <c r="J178" s="205">
        <v>1.91</v>
      </c>
      <c r="K178" s="206">
        <v>0</v>
      </c>
      <c r="L178" s="206">
        <v>8.3799999999999999E-2</v>
      </c>
      <c r="M178" s="206">
        <v>0</v>
      </c>
      <c r="N178" s="206">
        <v>0</v>
      </c>
      <c r="O178" s="206">
        <v>0</v>
      </c>
      <c r="P178" s="206">
        <v>13700</v>
      </c>
      <c r="Q178" s="206">
        <v>0</v>
      </c>
      <c r="R178" s="207">
        <v>13700</v>
      </c>
      <c r="S178" s="208">
        <v>19.3</v>
      </c>
      <c r="T178" s="209">
        <v>13700</v>
      </c>
      <c r="U178" s="210">
        <v>-154</v>
      </c>
    </row>
    <row r="179" spans="3:21" ht="33.75" hidden="1" customHeight="1" thickBot="1">
      <c r="C179" s="256" t="s">
        <v>141</v>
      </c>
      <c r="D179" s="257"/>
      <c r="E179" s="257"/>
      <c r="F179" s="258"/>
      <c r="G179" s="143" t="s">
        <v>11</v>
      </c>
      <c r="H179" s="203">
        <v>3270</v>
      </c>
      <c r="I179" s="204">
        <v>28.9</v>
      </c>
      <c r="J179" s="205">
        <v>617</v>
      </c>
      <c r="K179" s="206">
        <v>0</v>
      </c>
      <c r="L179" s="206">
        <v>178</v>
      </c>
      <c r="M179" s="206">
        <v>0</v>
      </c>
      <c r="N179" s="206">
        <v>0</v>
      </c>
      <c r="O179" s="206">
        <v>0</v>
      </c>
      <c r="P179" s="206">
        <v>170000</v>
      </c>
      <c r="Q179" s="206">
        <v>0</v>
      </c>
      <c r="R179" s="207">
        <v>170000</v>
      </c>
      <c r="S179" s="208">
        <v>196</v>
      </c>
      <c r="T179" s="209">
        <v>174000</v>
      </c>
      <c r="U179" s="210">
        <v>-300</v>
      </c>
    </row>
    <row r="180" spans="3:21" ht="33.75" hidden="1" customHeight="1" thickBot="1">
      <c r="C180" s="250" t="s">
        <v>47</v>
      </c>
      <c r="D180" s="251"/>
      <c r="E180" s="251"/>
      <c r="F180" s="252"/>
      <c r="G180" s="142" t="s">
        <v>11</v>
      </c>
      <c r="H180" s="203">
        <v>37</v>
      </c>
      <c r="I180" s="204">
        <v>0</v>
      </c>
      <c r="J180" s="205">
        <v>1.98</v>
      </c>
      <c r="K180" s="206">
        <v>0</v>
      </c>
      <c r="L180" s="206">
        <v>46.7</v>
      </c>
      <c r="M180" s="206">
        <v>0</v>
      </c>
      <c r="N180" s="206">
        <v>0</v>
      </c>
      <c r="O180" s="206">
        <v>0</v>
      </c>
      <c r="P180" s="206">
        <v>0</v>
      </c>
      <c r="Q180" s="206">
        <v>0</v>
      </c>
      <c r="R180" s="207">
        <v>46.7</v>
      </c>
      <c r="S180" s="208">
        <v>0</v>
      </c>
      <c r="T180" s="209">
        <v>85.6</v>
      </c>
      <c r="U180" s="210">
        <v>0</v>
      </c>
    </row>
    <row r="181" spans="3:21" ht="33.75" hidden="1" customHeight="1" thickBot="1">
      <c r="C181" s="256" t="s">
        <v>48</v>
      </c>
      <c r="D181" s="257"/>
      <c r="E181" s="257"/>
      <c r="F181" s="258"/>
      <c r="G181" s="143" t="s">
        <v>11</v>
      </c>
      <c r="H181" s="203">
        <v>3310</v>
      </c>
      <c r="I181" s="204">
        <v>28.9</v>
      </c>
      <c r="J181" s="205">
        <v>619</v>
      </c>
      <c r="K181" s="206">
        <v>0</v>
      </c>
      <c r="L181" s="206">
        <v>225</v>
      </c>
      <c r="M181" s="206">
        <v>0</v>
      </c>
      <c r="N181" s="206">
        <v>0</v>
      </c>
      <c r="O181" s="206">
        <v>0</v>
      </c>
      <c r="P181" s="206">
        <v>170000</v>
      </c>
      <c r="Q181" s="206">
        <v>0</v>
      </c>
      <c r="R181" s="207">
        <v>170000</v>
      </c>
      <c r="S181" s="208">
        <v>196</v>
      </c>
      <c r="T181" s="209">
        <v>174000</v>
      </c>
      <c r="U181" s="210">
        <v>-300</v>
      </c>
    </row>
    <row r="182" spans="3:21" ht="33.75" hidden="1" customHeight="1" thickBot="1">
      <c r="C182" s="250" t="s">
        <v>142</v>
      </c>
      <c r="D182" s="251"/>
      <c r="E182" s="251"/>
      <c r="F182" s="252"/>
      <c r="G182" s="142" t="s">
        <v>11</v>
      </c>
      <c r="H182" s="203">
        <v>1.68</v>
      </c>
      <c r="I182" s="204">
        <v>0</v>
      </c>
      <c r="J182" s="205">
        <v>0</v>
      </c>
      <c r="K182" s="206">
        <v>0</v>
      </c>
      <c r="L182" s="206">
        <v>0</v>
      </c>
      <c r="M182" s="206">
        <v>0</v>
      </c>
      <c r="N182" s="206">
        <v>0</v>
      </c>
      <c r="O182" s="206">
        <v>0</v>
      </c>
      <c r="P182" s="206">
        <v>0</v>
      </c>
      <c r="Q182" s="206">
        <v>0</v>
      </c>
      <c r="R182" s="207">
        <v>0</v>
      </c>
      <c r="S182" s="208">
        <v>0</v>
      </c>
      <c r="T182" s="209">
        <v>1.68</v>
      </c>
      <c r="U182" s="210">
        <v>0</v>
      </c>
    </row>
    <row r="183" spans="3:21" ht="15.75" hidden="1" thickBot="1">
      <c r="C183" s="256" t="s">
        <v>50</v>
      </c>
      <c r="D183" s="257"/>
      <c r="E183" s="257"/>
      <c r="F183" s="258"/>
      <c r="G183" s="143" t="s">
        <v>14</v>
      </c>
      <c r="H183" s="203">
        <v>0</v>
      </c>
      <c r="I183" s="204">
        <v>0</v>
      </c>
      <c r="J183" s="205">
        <v>0</v>
      </c>
      <c r="K183" s="206">
        <v>0</v>
      </c>
      <c r="L183" s="206">
        <v>0</v>
      </c>
      <c r="M183" s="206">
        <v>0</v>
      </c>
      <c r="N183" s="206">
        <v>0</v>
      </c>
      <c r="O183" s="206">
        <v>0</v>
      </c>
      <c r="P183" s="206">
        <v>0</v>
      </c>
      <c r="Q183" s="206">
        <v>0</v>
      </c>
      <c r="R183" s="207">
        <v>0</v>
      </c>
      <c r="S183" s="208">
        <v>0</v>
      </c>
      <c r="T183" s="209">
        <v>0</v>
      </c>
      <c r="U183" s="210">
        <v>0</v>
      </c>
    </row>
    <row r="184" spans="3:21" ht="15.75" hidden="1" thickBot="1">
      <c r="C184" s="250" t="s">
        <v>51</v>
      </c>
      <c r="D184" s="251"/>
      <c r="E184" s="251"/>
      <c r="F184" s="252"/>
      <c r="G184" s="142" t="s">
        <v>11</v>
      </c>
      <c r="H184" s="203">
        <v>3360</v>
      </c>
      <c r="I184" s="204">
        <v>29</v>
      </c>
      <c r="J184" s="205">
        <v>621</v>
      </c>
      <c r="K184" s="206">
        <v>0</v>
      </c>
      <c r="L184" s="206">
        <v>225</v>
      </c>
      <c r="M184" s="206">
        <v>0</v>
      </c>
      <c r="N184" s="206">
        <v>0</v>
      </c>
      <c r="O184" s="206">
        <v>0</v>
      </c>
      <c r="P184" s="206">
        <v>183000</v>
      </c>
      <c r="Q184" s="206">
        <v>0</v>
      </c>
      <c r="R184" s="207">
        <v>184000</v>
      </c>
      <c r="S184" s="208">
        <v>216</v>
      </c>
      <c r="T184" s="209">
        <v>188000</v>
      </c>
      <c r="U184" s="210">
        <v>-455</v>
      </c>
    </row>
    <row r="185" spans="3:21" ht="27.75" hidden="1" customHeight="1" thickBot="1">
      <c r="C185" s="256" t="s">
        <v>52</v>
      </c>
      <c r="D185" s="257"/>
      <c r="E185" s="257"/>
      <c r="F185" s="258"/>
      <c r="G185" s="143" t="s">
        <v>11</v>
      </c>
      <c r="H185" s="203">
        <v>4.75</v>
      </c>
      <c r="I185" s="204">
        <v>0</v>
      </c>
      <c r="J185" s="205">
        <v>0.63</v>
      </c>
      <c r="K185" s="206">
        <v>0</v>
      </c>
      <c r="L185" s="206">
        <v>0</v>
      </c>
      <c r="M185" s="206">
        <v>0</v>
      </c>
      <c r="N185" s="206">
        <v>0</v>
      </c>
      <c r="O185" s="206">
        <v>0</v>
      </c>
      <c r="P185" s="206">
        <v>0</v>
      </c>
      <c r="Q185" s="206">
        <v>0</v>
      </c>
      <c r="R185" s="207">
        <v>0</v>
      </c>
      <c r="S185" s="208">
        <v>0</v>
      </c>
      <c r="T185" s="209">
        <v>5.38</v>
      </c>
      <c r="U185" s="210">
        <v>0</v>
      </c>
    </row>
    <row r="186" spans="3:21" ht="15.75" hidden="1" thickBot="1">
      <c r="C186" s="250" t="s">
        <v>143</v>
      </c>
      <c r="D186" s="251"/>
      <c r="E186" s="251"/>
      <c r="F186" s="252"/>
      <c r="G186" s="142" t="s">
        <v>144</v>
      </c>
      <c r="H186" s="203">
        <v>0.82499999999999996</v>
      </c>
      <c r="I186" s="204">
        <v>-3.0600000000000001E-4</v>
      </c>
      <c r="J186" s="205">
        <v>5.3100000000000001E-2</v>
      </c>
      <c r="K186" s="206">
        <v>0</v>
      </c>
      <c r="L186" s="206">
        <v>0.151</v>
      </c>
      <c r="M186" s="206">
        <v>0</v>
      </c>
      <c r="N186" s="206">
        <v>0</v>
      </c>
      <c r="O186" s="206">
        <v>0</v>
      </c>
      <c r="P186" s="206">
        <v>3.9</v>
      </c>
      <c r="Q186" s="206">
        <v>0</v>
      </c>
      <c r="R186" s="207">
        <v>4.05</v>
      </c>
      <c r="S186" s="208">
        <v>11</v>
      </c>
      <c r="T186" s="209">
        <v>15.9</v>
      </c>
      <c r="U186" s="210">
        <v>-360</v>
      </c>
    </row>
    <row r="187" spans="3:21" ht="15.75" hidden="1" thickBot="1">
      <c r="C187" s="256" t="s">
        <v>15</v>
      </c>
      <c r="D187" s="257"/>
      <c r="E187" s="257"/>
      <c r="F187" s="258"/>
      <c r="G187" s="143" t="s">
        <v>14</v>
      </c>
      <c r="H187" s="203">
        <v>335</v>
      </c>
      <c r="I187" s="204">
        <v>0</v>
      </c>
      <c r="J187" s="205">
        <v>1.41E-2</v>
      </c>
      <c r="K187" s="206">
        <v>0</v>
      </c>
      <c r="L187" s="206">
        <v>1.02</v>
      </c>
      <c r="M187" s="206">
        <v>0</v>
      </c>
      <c r="N187" s="206">
        <v>0</v>
      </c>
      <c r="O187" s="206">
        <v>0</v>
      </c>
      <c r="P187" s="206">
        <v>19.600000000000001</v>
      </c>
      <c r="Q187" s="206">
        <v>0</v>
      </c>
      <c r="R187" s="207">
        <v>20.7</v>
      </c>
      <c r="S187" s="208">
        <v>0</v>
      </c>
      <c r="T187" s="209">
        <v>356</v>
      </c>
      <c r="U187" s="210">
        <v>2.15</v>
      </c>
    </row>
    <row r="188" spans="3:21" ht="15.75" hidden="1" thickBot="1">
      <c r="C188" s="250" t="s">
        <v>53</v>
      </c>
      <c r="D188" s="251"/>
      <c r="E188" s="251"/>
      <c r="F188" s="252"/>
      <c r="G188" s="142" t="s">
        <v>14</v>
      </c>
      <c r="H188" s="203">
        <v>77.400000000000006</v>
      </c>
      <c r="I188" s="204">
        <v>7.2800000000000004E-2</v>
      </c>
      <c r="J188" s="205">
        <v>2.4700000000000002</v>
      </c>
      <c r="K188" s="206">
        <v>0</v>
      </c>
      <c r="L188" s="206">
        <v>2.99</v>
      </c>
      <c r="M188" s="206">
        <v>0</v>
      </c>
      <c r="N188" s="206">
        <v>0</v>
      </c>
      <c r="O188" s="206">
        <v>0</v>
      </c>
      <c r="P188" s="206">
        <v>1110</v>
      </c>
      <c r="Q188" s="206">
        <v>0</v>
      </c>
      <c r="R188" s="207">
        <v>1110</v>
      </c>
      <c r="S188" s="208">
        <v>0</v>
      </c>
      <c r="T188" s="209">
        <v>1190</v>
      </c>
      <c r="U188" s="210">
        <v>48.5</v>
      </c>
    </row>
    <row r="189" spans="3:21" ht="15.75" hidden="1" thickBot="1">
      <c r="C189" s="256" t="s">
        <v>16</v>
      </c>
      <c r="D189" s="257"/>
      <c r="E189" s="257"/>
      <c r="F189" s="258"/>
      <c r="G189" s="143" t="s">
        <v>14</v>
      </c>
      <c r="H189" s="203">
        <v>5.5100000000000003E-2</v>
      </c>
      <c r="I189" s="204">
        <v>5.1900000000000001E-5</v>
      </c>
      <c r="J189" s="205">
        <v>1.6199999999999999E-3</v>
      </c>
      <c r="K189" s="206">
        <v>0</v>
      </c>
      <c r="L189" s="206">
        <v>3.1199999999999999E-4</v>
      </c>
      <c r="M189" s="206">
        <v>0</v>
      </c>
      <c r="N189" s="206">
        <v>0</v>
      </c>
      <c r="O189" s="206">
        <v>0</v>
      </c>
      <c r="P189" s="206">
        <v>0.54800000000000004</v>
      </c>
      <c r="Q189" s="206">
        <v>0</v>
      </c>
      <c r="R189" s="207">
        <v>0.54800000000000004</v>
      </c>
      <c r="S189" s="208">
        <v>0</v>
      </c>
      <c r="T189" s="209">
        <v>0.60499999999999998</v>
      </c>
      <c r="U189" s="210">
        <v>3.9E-2</v>
      </c>
    </row>
    <row r="190" spans="3:21" ht="15.75" hidden="1" thickBot="1">
      <c r="C190" s="250" t="s">
        <v>17</v>
      </c>
      <c r="D190" s="251"/>
      <c r="E190" s="251"/>
      <c r="F190" s="252"/>
      <c r="G190" s="142" t="s">
        <v>14</v>
      </c>
      <c r="H190" s="203">
        <v>0</v>
      </c>
      <c r="I190" s="204">
        <v>0</v>
      </c>
      <c r="J190" s="205">
        <v>6.0699999999999999E-3</v>
      </c>
      <c r="K190" s="206">
        <v>0</v>
      </c>
      <c r="L190" s="206">
        <v>0</v>
      </c>
      <c r="M190" s="206">
        <v>0</v>
      </c>
      <c r="N190" s="206">
        <v>0</v>
      </c>
      <c r="O190" s="206">
        <v>0</v>
      </c>
      <c r="P190" s="206">
        <v>0</v>
      </c>
      <c r="Q190" s="206">
        <v>0</v>
      </c>
      <c r="R190" s="207">
        <v>0</v>
      </c>
      <c r="S190" s="208">
        <v>0</v>
      </c>
      <c r="T190" s="209">
        <v>6.0699999999999999E-3</v>
      </c>
      <c r="U190" s="210">
        <v>0</v>
      </c>
    </row>
    <row r="191" spans="3:21" ht="15.75" hidden="1" thickBot="1">
      <c r="C191" s="256" t="s">
        <v>54</v>
      </c>
      <c r="D191" s="257"/>
      <c r="E191" s="257"/>
      <c r="F191" s="258"/>
      <c r="G191" s="143" t="s">
        <v>14</v>
      </c>
      <c r="H191" s="203">
        <v>0.83399999999999996</v>
      </c>
      <c r="I191" s="204">
        <v>0</v>
      </c>
      <c r="J191" s="205">
        <v>8.9700000000000005E-3</v>
      </c>
      <c r="K191" s="206">
        <v>0</v>
      </c>
      <c r="L191" s="206">
        <v>0</v>
      </c>
      <c r="M191" s="206">
        <v>0</v>
      </c>
      <c r="N191" s="206">
        <v>0</v>
      </c>
      <c r="O191" s="206">
        <v>0</v>
      </c>
      <c r="P191" s="206">
        <v>0</v>
      </c>
      <c r="Q191" s="206">
        <v>0</v>
      </c>
      <c r="R191" s="207">
        <v>0</v>
      </c>
      <c r="S191" s="208">
        <v>15.4</v>
      </c>
      <c r="T191" s="209">
        <v>16.3</v>
      </c>
      <c r="U191" s="210">
        <v>0</v>
      </c>
    </row>
    <row r="192" spans="3:21" ht="15.75" hidden="1" thickBot="1">
      <c r="C192" s="250" t="s">
        <v>55</v>
      </c>
      <c r="D192" s="251"/>
      <c r="E192" s="251"/>
      <c r="F192" s="252"/>
      <c r="G192" s="142" t="s">
        <v>14</v>
      </c>
      <c r="H192" s="203">
        <v>0</v>
      </c>
      <c r="I192" s="204">
        <v>0</v>
      </c>
      <c r="J192" s="205">
        <v>8.8199999999999997E-3</v>
      </c>
      <c r="K192" s="206">
        <v>0</v>
      </c>
      <c r="L192" s="206">
        <v>0.70899999999999996</v>
      </c>
      <c r="M192" s="206">
        <v>0</v>
      </c>
      <c r="N192" s="206">
        <v>0</v>
      </c>
      <c r="O192" s="206">
        <v>0</v>
      </c>
      <c r="P192" s="206">
        <v>0</v>
      </c>
      <c r="Q192" s="206">
        <v>0</v>
      </c>
      <c r="R192" s="207">
        <v>0.70899999999999996</v>
      </c>
      <c r="S192" s="208">
        <v>0.42299999999999999</v>
      </c>
      <c r="T192" s="209">
        <v>1.1399999999999999</v>
      </c>
      <c r="U192" s="210">
        <v>0</v>
      </c>
    </row>
    <row r="193" spans="3:21" ht="15.75" hidden="1" thickBot="1">
      <c r="C193" s="256" t="s">
        <v>56</v>
      </c>
      <c r="D193" s="257"/>
      <c r="E193" s="257"/>
      <c r="F193" s="258"/>
      <c r="G193" s="143" t="s">
        <v>11</v>
      </c>
      <c r="H193" s="203">
        <v>0.16600000000000001</v>
      </c>
      <c r="I193" s="204">
        <v>0</v>
      </c>
      <c r="J193" s="205">
        <v>0</v>
      </c>
      <c r="K193" s="206">
        <v>0</v>
      </c>
      <c r="L193" s="206">
        <v>0</v>
      </c>
      <c r="M193" s="206">
        <v>0</v>
      </c>
      <c r="N193" s="206">
        <v>0</v>
      </c>
      <c r="O193" s="206">
        <v>0</v>
      </c>
      <c r="P193" s="206">
        <v>0</v>
      </c>
      <c r="Q193" s="206">
        <v>0</v>
      </c>
      <c r="R193" s="207">
        <v>0</v>
      </c>
      <c r="S193" s="208">
        <v>0</v>
      </c>
      <c r="T193" s="209">
        <v>0.16600000000000001</v>
      </c>
      <c r="U193" s="210">
        <v>0</v>
      </c>
    </row>
    <row r="194" spans="3:21" ht="15.75" hidden="1" thickBot="1">
      <c r="C194" s="250" t="s">
        <v>145</v>
      </c>
      <c r="D194" s="251"/>
      <c r="E194" s="251"/>
      <c r="F194" s="252"/>
      <c r="G194" s="142" t="s">
        <v>146</v>
      </c>
      <c r="H194" s="211">
        <v>0</v>
      </c>
      <c r="I194" s="212">
        <v>0</v>
      </c>
      <c r="J194" s="213">
        <v>0</v>
      </c>
      <c r="K194" s="214">
        <v>0</v>
      </c>
      <c r="L194" s="214">
        <v>0</v>
      </c>
      <c r="M194" s="214">
        <v>0</v>
      </c>
      <c r="N194" s="214">
        <v>0</v>
      </c>
      <c r="O194" s="214">
        <v>0</v>
      </c>
      <c r="P194" s="214">
        <v>0</v>
      </c>
      <c r="Q194" s="214">
        <v>0</v>
      </c>
      <c r="R194" s="215">
        <v>0</v>
      </c>
      <c r="S194" s="216">
        <v>0</v>
      </c>
      <c r="T194" s="217">
        <v>0</v>
      </c>
      <c r="U194" s="218">
        <v>0</v>
      </c>
    </row>
    <row r="195" spans="3:21" ht="15.75" hidden="1" thickBot="1">
      <c r="C195" s="253" t="s">
        <v>147</v>
      </c>
      <c r="D195" s="254"/>
      <c r="E195" s="254"/>
      <c r="F195" s="255"/>
      <c r="G195" s="154" t="s">
        <v>146</v>
      </c>
      <c r="H195" s="203">
        <v>4.0600000000000002E-3</v>
      </c>
      <c r="I195" s="212">
        <v>0</v>
      </c>
      <c r="J195" s="213">
        <v>0</v>
      </c>
      <c r="K195" s="214">
        <v>0</v>
      </c>
      <c r="L195" s="214">
        <v>0</v>
      </c>
      <c r="M195" s="214">
        <v>0</v>
      </c>
      <c r="N195" s="214">
        <v>0</v>
      </c>
      <c r="O195" s="214">
        <v>0</v>
      </c>
      <c r="P195" s="214">
        <v>0</v>
      </c>
      <c r="Q195" s="214">
        <v>0</v>
      </c>
      <c r="R195" s="215">
        <v>0</v>
      </c>
      <c r="S195" s="216">
        <v>0</v>
      </c>
      <c r="T195" s="209">
        <v>4.0600000000000002E-3</v>
      </c>
      <c r="U195" s="218">
        <v>0</v>
      </c>
    </row>
    <row r="196" spans="3:21" ht="15.75" hidden="1" thickBot="1"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</row>
    <row r="197" spans="3:21" ht="15.75" hidden="1" thickBot="1">
      <c r="C197" s="245" t="s">
        <v>148</v>
      </c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246"/>
      <c r="U197" s="247"/>
    </row>
    <row r="198" spans="3:21" ht="25.5" hidden="1">
      <c r="C198" s="273" t="s">
        <v>97</v>
      </c>
      <c r="D198" s="274"/>
      <c r="E198" s="274"/>
      <c r="F198" s="275"/>
      <c r="G198" s="279" t="s">
        <v>27</v>
      </c>
      <c r="H198" s="119" t="s">
        <v>98</v>
      </c>
      <c r="I198" s="164" t="s">
        <v>99</v>
      </c>
      <c r="J198" s="121" t="s">
        <v>100</v>
      </c>
      <c r="K198" s="281" t="s">
        <v>101</v>
      </c>
      <c r="L198" s="282"/>
      <c r="M198" s="282"/>
      <c r="N198" s="282"/>
      <c r="O198" s="282"/>
      <c r="P198" s="282"/>
      <c r="Q198" s="282"/>
      <c r="R198" s="283"/>
      <c r="S198" s="122" t="s">
        <v>102</v>
      </c>
      <c r="T198" s="268" t="s">
        <v>103</v>
      </c>
      <c r="U198" s="123" t="s">
        <v>104</v>
      </c>
    </row>
    <row r="199" spans="3:21" ht="15.75" hidden="1" thickBot="1">
      <c r="C199" s="276"/>
      <c r="D199" s="277"/>
      <c r="E199" s="277"/>
      <c r="F199" s="278"/>
      <c r="G199" s="280"/>
      <c r="H199" s="124" t="s">
        <v>105</v>
      </c>
      <c r="I199" s="165" t="s">
        <v>106</v>
      </c>
      <c r="J199" s="126" t="s">
        <v>107</v>
      </c>
      <c r="K199" s="127" t="s">
        <v>108</v>
      </c>
      <c r="L199" s="128" t="s">
        <v>109</v>
      </c>
      <c r="M199" s="128" t="s">
        <v>110</v>
      </c>
      <c r="N199" s="128" t="s">
        <v>111</v>
      </c>
      <c r="O199" s="128" t="s">
        <v>112</v>
      </c>
      <c r="P199" s="128" t="s">
        <v>113</v>
      </c>
      <c r="Q199" s="128" t="s">
        <v>114</v>
      </c>
      <c r="R199" s="129" t="s">
        <v>115</v>
      </c>
      <c r="S199" s="130" t="s">
        <v>116</v>
      </c>
      <c r="T199" s="269"/>
      <c r="U199" s="131" t="s">
        <v>117</v>
      </c>
    </row>
    <row r="200" spans="3:21" ht="15.75" hidden="1" thickBot="1">
      <c r="C200" s="270" t="s">
        <v>149</v>
      </c>
      <c r="D200" s="271"/>
      <c r="E200" s="271"/>
      <c r="F200" s="272"/>
      <c r="G200" s="132" t="s">
        <v>11</v>
      </c>
      <c r="H200" s="195">
        <v>48.8</v>
      </c>
      <c r="I200" s="196">
        <v>3.8600000000000002E-2</v>
      </c>
      <c r="J200" s="197">
        <v>1.91</v>
      </c>
      <c r="K200" s="198">
        <v>0</v>
      </c>
      <c r="L200" s="198">
        <v>8.3799999999999999E-2</v>
      </c>
      <c r="M200" s="219">
        <v>0</v>
      </c>
      <c r="N200" s="219">
        <v>0</v>
      </c>
      <c r="O200" s="219">
        <v>0</v>
      </c>
      <c r="P200" s="198">
        <v>13700</v>
      </c>
      <c r="Q200" s="219">
        <v>0</v>
      </c>
      <c r="R200" s="199">
        <v>13700</v>
      </c>
      <c r="S200" s="200">
        <v>19.3</v>
      </c>
      <c r="T200" s="201">
        <v>13700</v>
      </c>
      <c r="U200" s="202">
        <v>-148</v>
      </c>
    </row>
    <row r="201" spans="3:21" ht="26.25" hidden="1" thickBot="1">
      <c r="C201" s="262" t="s">
        <v>150</v>
      </c>
      <c r="D201" s="263"/>
      <c r="E201" s="263"/>
      <c r="F201" s="264"/>
      <c r="G201" s="142" t="s">
        <v>151</v>
      </c>
      <c r="H201" s="203">
        <v>5.8300000000000001E-6</v>
      </c>
      <c r="I201" s="204">
        <v>1.0700000000000001E-7</v>
      </c>
      <c r="J201" s="205">
        <v>1.68E-7</v>
      </c>
      <c r="K201" s="206">
        <v>0</v>
      </c>
      <c r="L201" s="206">
        <v>8.6600000000000005E-7</v>
      </c>
      <c r="M201" s="214">
        <v>0</v>
      </c>
      <c r="N201" s="214">
        <v>0</v>
      </c>
      <c r="O201" s="214">
        <v>0</v>
      </c>
      <c r="P201" s="206">
        <v>3.9900000000000001E-5</v>
      </c>
      <c r="Q201" s="214">
        <v>0</v>
      </c>
      <c r="R201" s="207">
        <v>4.0800000000000002E-5</v>
      </c>
      <c r="S201" s="208">
        <v>6.8100000000000002E-7</v>
      </c>
      <c r="T201" s="209">
        <v>4.7599999999999998E-5</v>
      </c>
      <c r="U201" s="210">
        <v>-3.8700000000000002E-6</v>
      </c>
    </row>
    <row r="202" spans="3:21" ht="15.75" hidden="1" thickBot="1">
      <c r="C202" s="259" t="s">
        <v>152</v>
      </c>
      <c r="D202" s="260"/>
      <c r="E202" s="260"/>
      <c r="F202" s="261"/>
      <c r="G202" s="143" t="s">
        <v>153</v>
      </c>
      <c r="H202" s="203">
        <v>756</v>
      </c>
      <c r="I202" s="204">
        <v>5.0499999999999998E-3</v>
      </c>
      <c r="J202" s="205">
        <v>16.100000000000001</v>
      </c>
      <c r="K202" s="206">
        <v>0</v>
      </c>
      <c r="L202" s="206">
        <v>0.25800000000000001</v>
      </c>
      <c r="M202" s="214">
        <v>0</v>
      </c>
      <c r="N202" s="214">
        <v>0</v>
      </c>
      <c r="O202" s="214">
        <v>0</v>
      </c>
      <c r="P202" s="206">
        <v>56.7</v>
      </c>
      <c r="Q202" s="214">
        <v>0</v>
      </c>
      <c r="R202" s="207">
        <v>57</v>
      </c>
      <c r="S202" s="208">
        <v>1.49</v>
      </c>
      <c r="T202" s="209">
        <v>831</v>
      </c>
      <c r="U202" s="210">
        <v>-11.3</v>
      </c>
    </row>
    <row r="203" spans="3:21" ht="15.75" hidden="1" thickBot="1">
      <c r="C203" s="262" t="s">
        <v>154</v>
      </c>
      <c r="D203" s="263"/>
      <c r="E203" s="263"/>
      <c r="F203" s="264"/>
      <c r="G203" s="142" t="s">
        <v>155</v>
      </c>
      <c r="H203" s="203">
        <v>8360</v>
      </c>
      <c r="I203" s="204">
        <v>1.4</v>
      </c>
      <c r="J203" s="205">
        <v>15.6</v>
      </c>
      <c r="K203" s="206">
        <v>1.08E-3</v>
      </c>
      <c r="L203" s="206">
        <v>141</v>
      </c>
      <c r="M203" s="214">
        <v>0</v>
      </c>
      <c r="N203" s="214">
        <v>0</v>
      </c>
      <c r="O203" s="214">
        <v>0</v>
      </c>
      <c r="P203" s="206">
        <v>15500</v>
      </c>
      <c r="Q203" s="214">
        <v>0</v>
      </c>
      <c r="R203" s="207">
        <v>15700</v>
      </c>
      <c r="S203" s="208">
        <v>2960</v>
      </c>
      <c r="T203" s="209">
        <v>27000</v>
      </c>
      <c r="U203" s="210">
        <v>-6040</v>
      </c>
    </row>
    <row r="204" spans="3:21" ht="15.75" hidden="1" thickBot="1">
      <c r="C204" s="259" t="s">
        <v>156</v>
      </c>
      <c r="D204" s="260"/>
      <c r="E204" s="260"/>
      <c r="F204" s="261"/>
      <c r="G204" s="143" t="s">
        <v>157</v>
      </c>
      <c r="H204" s="203">
        <v>5.2800000000000003E-5</v>
      </c>
      <c r="I204" s="204">
        <v>3.6399999999999998E-11</v>
      </c>
      <c r="J204" s="205">
        <v>1.07E-8</v>
      </c>
      <c r="K204" s="206">
        <v>0</v>
      </c>
      <c r="L204" s="206">
        <v>2.62E-8</v>
      </c>
      <c r="M204" s="214">
        <v>0</v>
      </c>
      <c r="N204" s="214">
        <v>0</v>
      </c>
      <c r="O204" s="214">
        <v>0</v>
      </c>
      <c r="P204" s="206">
        <v>1.54E-7</v>
      </c>
      <c r="Q204" s="214">
        <v>0</v>
      </c>
      <c r="R204" s="207">
        <v>1.8E-7</v>
      </c>
      <c r="S204" s="208">
        <v>1.52E-8</v>
      </c>
      <c r="T204" s="209">
        <v>5.3000000000000001E-5</v>
      </c>
      <c r="U204" s="210">
        <v>-3.0499999999999999E-7</v>
      </c>
    </row>
    <row r="205" spans="3:21" ht="15.75" hidden="1" thickBot="1">
      <c r="C205" s="262" t="s">
        <v>158</v>
      </c>
      <c r="D205" s="263"/>
      <c r="E205" s="263"/>
      <c r="F205" s="264"/>
      <c r="G205" s="142" t="s">
        <v>157</v>
      </c>
      <c r="H205" s="203">
        <v>7.1600000000000001E-6</v>
      </c>
      <c r="I205" s="204">
        <v>3.94E-9</v>
      </c>
      <c r="J205" s="205">
        <v>1.6899999999999999E-7</v>
      </c>
      <c r="K205" s="206">
        <v>9.5099999999999997E-12</v>
      </c>
      <c r="L205" s="206">
        <v>1.9999999999999999E-7</v>
      </c>
      <c r="M205" s="214">
        <v>0</v>
      </c>
      <c r="N205" s="214">
        <v>0</v>
      </c>
      <c r="O205" s="214">
        <v>0</v>
      </c>
      <c r="P205" s="206">
        <v>6.4899999999999997E-6</v>
      </c>
      <c r="Q205" s="214">
        <v>0</v>
      </c>
      <c r="R205" s="207">
        <v>6.6900000000000003E-6</v>
      </c>
      <c r="S205" s="208">
        <v>1.08E-6</v>
      </c>
      <c r="T205" s="209">
        <v>1.5099999999999999E-5</v>
      </c>
      <c r="U205" s="210">
        <v>-1.2799999999999999E-5</v>
      </c>
    </row>
    <row r="206" spans="3:21" ht="26.25" hidden="1" thickBot="1">
      <c r="C206" s="259" t="s">
        <v>159</v>
      </c>
      <c r="D206" s="260"/>
      <c r="E206" s="260"/>
      <c r="F206" s="261"/>
      <c r="G206" s="143" t="s">
        <v>160</v>
      </c>
      <c r="H206" s="203">
        <v>1.07</v>
      </c>
      <c r="I206" s="204">
        <v>0</v>
      </c>
      <c r="J206" s="205">
        <v>0.182</v>
      </c>
      <c r="K206" s="206">
        <v>0</v>
      </c>
      <c r="L206" s="206">
        <v>0</v>
      </c>
      <c r="M206" s="214">
        <v>0</v>
      </c>
      <c r="N206" s="214">
        <v>0</v>
      </c>
      <c r="O206" s="214">
        <v>0</v>
      </c>
      <c r="P206" s="206">
        <v>25.1</v>
      </c>
      <c r="Q206" s="214">
        <v>0</v>
      </c>
      <c r="R206" s="207">
        <v>25.1</v>
      </c>
      <c r="S206" s="208">
        <v>44.3</v>
      </c>
      <c r="T206" s="209">
        <v>70.599999999999994</v>
      </c>
      <c r="U206" s="210">
        <v>-217</v>
      </c>
    </row>
    <row r="207" spans="3:21" hidden="1">
      <c r="C207" s="262" t="s">
        <v>161</v>
      </c>
      <c r="D207" s="263"/>
      <c r="E207" s="263"/>
      <c r="F207" s="264"/>
      <c r="G207" s="142" t="s">
        <v>144</v>
      </c>
      <c r="H207" s="133" t="s">
        <v>186</v>
      </c>
      <c r="I207" s="134" t="s">
        <v>186</v>
      </c>
      <c r="J207" s="135" t="s">
        <v>186</v>
      </c>
      <c r="K207" s="136" t="s">
        <v>186</v>
      </c>
      <c r="L207" s="137" t="s">
        <v>186</v>
      </c>
      <c r="M207" s="137" t="s">
        <v>186</v>
      </c>
      <c r="N207" s="137" t="s">
        <v>186</v>
      </c>
      <c r="O207" s="137" t="s">
        <v>186</v>
      </c>
      <c r="P207" s="137" t="s">
        <v>186</v>
      </c>
      <c r="Q207" s="137" t="s">
        <v>186</v>
      </c>
      <c r="R207" s="138" t="s">
        <v>186</v>
      </c>
      <c r="S207" s="139" t="s">
        <v>186</v>
      </c>
      <c r="T207" s="140" t="s">
        <v>186</v>
      </c>
      <c r="U207" s="141" t="s">
        <v>186</v>
      </c>
    </row>
    <row r="208" spans="3:21" ht="15.75" hidden="1" thickBot="1">
      <c r="C208" s="265" t="s">
        <v>162</v>
      </c>
      <c r="D208" s="266"/>
      <c r="E208" s="266"/>
      <c r="F208" s="267"/>
      <c r="G208" s="154" t="s">
        <v>144</v>
      </c>
      <c r="H208" s="155" t="s">
        <v>186</v>
      </c>
      <c r="I208" s="156" t="s">
        <v>186</v>
      </c>
      <c r="J208" s="157" t="s">
        <v>186</v>
      </c>
      <c r="K208" s="158" t="s">
        <v>186</v>
      </c>
      <c r="L208" s="159" t="s">
        <v>186</v>
      </c>
      <c r="M208" s="159" t="s">
        <v>186</v>
      </c>
      <c r="N208" s="159" t="s">
        <v>186</v>
      </c>
      <c r="O208" s="159" t="s">
        <v>186</v>
      </c>
      <c r="P208" s="159" t="s">
        <v>186</v>
      </c>
      <c r="Q208" s="159" t="s">
        <v>186</v>
      </c>
      <c r="R208" s="160" t="s">
        <v>186</v>
      </c>
      <c r="S208" s="161" t="s">
        <v>186</v>
      </c>
      <c r="T208" s="162" t="s">
        <v>186</v>
      </c>
      <c r="U208" s="163" t="s">
        <v>186</v>
      </c>
    </row>
  </sheetData>
  <sheetProtection algorithmName="SHA-512" hashValue="/3lh5ChH2LhJqS3v5bM9BGx7zf+4f580DwqgpJWaeYO8NSxF4N6StJWejCivdj1Tl5AZzDba/RuzmwoRBkiIjA==" saltValue="BypdXEa2Fy4ppWzLfIdykg==" spinCount="100000" sheet="1" objects="1" scenarios="1"/>
  <mergeCells count="174">
    <mergeCell ref="C87:E87"/>
    <mergeCell ref="C28:F28"/>
    <mergeCell ref="C29:F29"/>
    <mergeCell ref="C30:F30"/>
    <mergeCell ref="C85:E85"/>
    <mergeCell ref="C86:E86"/>
    <mergeCell ref="C84:S84"/>
    <mergeCell ref="C103:E103"/>
    <mergeCell ref="C88:E88"/>
    <mergeCell ref="C89:E89"/>
    <mergeCell ref="C90:E90"/>
    <mergeCell ref="C91:E91"/>
    <mergeCell ref="C93:E93"/>
    <mergeCell ref="C94:E94"/>
    <mergeCell ref="C97:E97"/>
    <mergeCell ref="C98:E98"/>
    <mergeCell ref="C99:E99"/>
    <mergeCell ref="C100:E100"/>
    <mergeCell ref="C102:E102"/>
    <mergeCell ref="C92:E92"/>
    <mergeCell ref="C96:S96"/>
    <mergeCell ref="C101:E101"/>
    <mergeCell ref="C37:F37"/>
    <mergeCell ref="C51:F51"/>
    <mergeCell ref="C115:E115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35:E135"/>
    <mergeCell ref="C116:E116"/>
    <mergeCell ref="C117:E117"/>
    <mergeCell ref="C123:E123"/>
    <mergeCell ref="C124:E124"/>
    <mergeCell ref="C125:E125"/>
    <mergeCell ref="C126:E126"/>
    <mergeCell ref="C127:E127"/>
    <mergeCell ref="C128:E128"/>
    <mergeCell ref="C129:E129"/>
    <mergeCell ref="C131:E131"/>
    <mergeCell ref="C132:E132"/>
    <mergeCell ref="C70:U70"/>
    <mergeCell ref="C50:F50"/>
    <mergeCell ref="C49:F49"/>
    <mergeCell ref="C53:F53"/>
    <mergeCell ref="C52:F52"/>
    <mergeCell ref="C58:F58"/>
    <mergeCell ref="C57:F57"/>
    <mergeCell ref="C56:F56"/>
    <mergeCell ref="C55:F55"/>
    <mergeCell ref="C54:F54"/>
    <mergeCell ref="C60:F60"/>
    <mergeCell ref="C59:F59"/>
    <mergeCell ref="C68:F68"/>
    <mergeCell ref="C67:F67"/>
    <mergeCell ref="C66:F66"/>
    <mergeCell ref="C65:F65"/>
    <mergeCell ref="C64:F64"/>
    <mergeCell ref="C63:F63"/>
    <mergeCell ref="C62:F62"/>
    <mergeCell ref="C61:F61"/>
    <mergeCell ref="C156:E156"/>
    <mergeCell ref="C150:E150"/>
    <mergeCell ref="C151:E151"/>
    <mergeCell ref="C152:E152"/>
    <mergeCell ref="C153:E153"/>
    <mergeCell ref="C154:E154"/>
    <mergeCell ref="C155:E155"/>
    <mergeCell ref="C149:E149"/>
    <mergeCell ref="C137:E137"/>
    <mergeCell ref="C138:E138"/>
    <mergeCell ref="C139:E139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G34:G35"/>
    <mergeCell ref="K34:R34"/>
    <mergeCell ref="T34:T35"/>
    <mergeCell ref="C34:F35"/>
    <mergeCell ref="C36:F36"/>
    <mergeCell ref="C48:F48"/>
    <mergeCell ref="C47:F47"/>
    <mergeCell ref="C46:F46"/>
    <mergeCell ref="C45:F45"/>
    <mergeCell ref="C44:F44"/>
    <mergeCell ref="C43:F43"/>
    <mergeCell ref="C42:F42"/>
    <mergeCell ref="C41:F41"/>
    <mergeCell ref="C40:F40"/>
    <mergeCell ref="C39:F39"/>
    <mergeCell ref="C38:F38"/>
    <mergeCell ref="G71:G72"/>
    <mergeCell ref="K71:R71"/>
    <mergeCell ref="T71:T72"/>
    <mergeCell ref="C81:F81"/>
    <mergeCell ref="C80:F80"/>
    <mergeCell ref="C79:F79"/>
    <mergeCell ref="C78:F78"/>
    <mergeCell ref="C77:F77"/>
    <mergeCell ref="C76:F76"/>
    <mergeCell ref="C75:F75"/>
    <mergeCell ref="C74:F74"/>
    <mergeCell ref="C73:F73"/>
    <mergeCell ref="C71:F72"/>
    <mergeCell ref="C164:F164"/>
    <mergeCell ref="C165:F165"/>
    <mergeCell ref="C166:F166"/>
    <mergeCell ref="C167:F167"/>
    <mergeCell ref="C168:F168"/>
    <mergeCell ref="C161:F162"/>
    <mergeCell ref="G161:G162"/>
    <mergeCell ref="K161:R161"/>
    <mergeCell ref="T161:T162"/>
    <mergeCell ref="C163:F163"/>
    <mergeCell ref="C183:F183"/>
    <mergeCell ref="C174:F174"/>
    <mergeCell ref="C175:F175"/>
    <mergeCell ref="C176:F176"/>
    <mergeCell ref="C177:F177"/>
    <mergeCell ref="C178:F178"/>
    <mergeCell ref="C169:F169"/>
    <mergeCell ref="C170:F170"/>
    <mergeCell ref="C171:F171"/>
    <mergeCell ref="C172:F172"/>
    <mergeCell ref="C173:F173"/>
    <mergeCell ref="C204:F204"/>
    <mergeCell ref="C205:F205"/>
    <mergeCell ref="C206:F206"/>
    <mergeCell ref="C207:F207"/>
    <mergeCell ref="C208:F208"/>
    <mergeCell ref="T198:T199"/>
    <mergeCell ref="C200:F200"/>
    <mergeCell ref="C201:F201"/>
    <mergeCell ref="C202:F202"/>
    <mergeCell ref="C203:F203"/>
    <mergeCell ref="C198:F199"/>
    <mergeCell ref="G198:G199"/>
    <mergeCell ref="K198:R198"/>
    <mergeCell ref="C33:U33"/>
    <mergeCell ref="C160:U160"/>
    <mergeCell ref="C197:U197"/>
    <mergeCell ref="C130:E130"/>
    <mergeCell ref="C122:S122"/>
    <mergeCell ref="C134:S134"/>
    <mergeCell ref="C136:E136"/>
    <mergeCell ref="C140:E140"/>
    <mergeCell ref="C194:F194"/>
    <mergeCell ref="C195:F195"/>
    <mergeCell ref="C189:F189"/>
    <mergeCell ref="C190:F190"/>
    <mergeCell ref="C191:F191"/>
    <mergeCell ref="C192:F192"/>
    <mergeCell ref="C193:F193"/>
    <mergeCell ref="C184:F184"/>
    <mergeCell ref="C185:F185"/>
    <mergeCell ref="C186:F186"/>
    <mergeCell ref="C187:F187"/>
    <mergeCell ref="C188:F188"/>
    <mergeCell ref="C179:F179"/>
    <mergeCell ref="C180:F180"/>
    <mergeCell ref="C181:F181"/>
    <mergeCell ref="C182:F182"/>
  </mergeCells>
  <conditionalFormatting sqref="G6">
    <cfRule type="cellIs" priority="4" operator="between">
      <formula>13.29</formula>
      <formula>309</formula>
    </cfRule>
  </conditionalFormatting>
  <conditionalFormatting sqref="G7">
    <cfRule type="cellIs" priority="3" operator="between">
      <formula>3.19</formula>
      <formula>3.69</formula>
    </cfRule>
  </conditionalFormatting>
  <conditionalFormatting sqref="G8">
    <cfRule type="cellIs" priority="2" operator="between">
      <formula>15.8</formula>
      <formula>325.3</formula>
    </cfRule>
  </conditionalFormatting>
  <conditionalFormatting sqref="G9">
    <cfRule type="cellIs" priority="1" operator="between">
      <formula>3.52</formula>
      <formula>4.89</formula>
    </cfRule>
  </conditionalFormatting>
  <dataValidations count="2">
    <dataValidation type="decimal" operator="greaterThan" allowBlank="1" showInputMessage="1" showErrorMessage="1" error="La valeur doit être comprise entre 400 et 2000L" sqref="G10">
      <formula1>0</formula1>
    </dataValidation>
    <dataValidation allowBlank="1" showInputMessage="1" showErrorMessage="1" error="La valeur doit être comprise entre 400 et 2000L" sqref="G11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U188"/>
  <sheetViews>
    <sheetView showGridLines="0" zoomScale="85" zoomScaleNormal="85" workbookViewId="0">
      <selection activeCell="M16" sqref="M16"/>
    </sheetView>
  </sheetViews>
  <sheetFormatPr baseColWidth="10" defaultRowHeight="15"/>
  <cols>
    <col min="1" max="1" width="11.42578125" style="6"/>
    <col min="2" max="2" width="2.85546875" style="6" customWidth="1"/>
    <col min="3" max="3" width="11.42578125" style="6"/>
    <col min="4" max="4" width="56.85546875" style="6" customWidth="1"/>
    <col min="5" max="5" width="11.42578125" style="6"/>
    <col min="6" max="6" width="10.42578125" style="6" bestFit="1" customWidth="1"/>
    <col min="7" max="7" width="14.42578125" style="6" customWidth="1"/>
    <col min="8" max="15" width="11.42578125" style="6"/>
    <col min="16" max="16" width="11.42578125" style="6" customWidth="1"/>
    <col min="17" max="16384" width="11.42578125" style="6"/>
  </cols>
  <sheetData>
    <row r="2" spans="1:21" ht="46.5">
      <c r="A2" s="106" t="str">
        <f>Sommaire!B6</f>
        <v>Unité de toiture réversible</v>
      </c>
    </row>
    <row r="4" spans="1:21">
      <c r="A4" s="7" t="s">
        <v>21</v>
      </c>
    </row>
    <row r="5" spans="1:21" ht="15.75" thickBot="1"/>
    <row r="6" spans="1:21" s="52" customFormat="1" ht="27" customHeight="1" thickTop="1" thickBot="1">
      <c r="C6" s="396" t="s">
        <v>88</v>
      </c>
      <c r="D6" s="397"/>
      <c r="E6" s="397"/>
      <c r="F6" s="398"/>
      <c r="G6" s="104" t="s">
        <v>28</v>
      </c>
      <c r="H6" s="104" t="s">
        <v>29</v>
      </c>
      <c r="I6" s="104" t="s">
        <v>30</v>
      </c>
      <c r="J6" s="104" t="s">
        <v>31</v>
      </c>
      <c r="K6" s="104" t="s">
        <v>32</v>
      </c>
    </row>
    <row r="7" spans="1:21" s="52" customFormat="1" ht="15.75" customHeight="1" thickTop="1" thickBot="1">
      <c r="C7" s="399" t="s">
        <v>71</v>
      </c>
      <c r="D7" s="400"/>
      <c r="E7" s="400"/>
      <c r="F7" s="401"/>
      <c r="G7" s="116">
        <f>'Impacts ramenés à l''UF'!G30/('Impacts ramenés à l''UF'!G21/'Impacts ramenés à l''UF'!G10)</f>
        <v>1</v>
      </c>
      <c r="H7" s="116">
        <f>'Impacts ramenés à l''UF'!H30/('Impacts ramenés à l''UF'!G21/'Impacts ramenés à l''UF'!G10)</f>
        <v>1</v>
      </c>
      <c r="I7" s="117">
        <f>'Impacts ramenés à l''UF'!I30/('Impacts ramenés à l''UF'!G21/'Impacts ramenés à l''UF'!G10)</f>
        <v>1</v>
      </c>
      <c r="J7" s="117">
        <f>'Impacts ramenés à l''UF'!J30/('Impacts ramenés à l''UF'!G21/'Impacts ramenés à l''UF'!G10)</f>
        <v>0.99913908708382237</v>
      </c>
      <c r="K7" s="117">
        <f>'Impacts ramenés à l''UF'!K30/('Impacts ramenés à l''UF'!G21/'Impacts ramenés à l''UF'!G10)</f>
        <v>1</v>
      </c>
    </row>
    <row r="8" spans="1:21" s="52" customFormat="1"/>
    <row r="9" spans="1:21" s="52" customFormat="1" ht="24" thickBot="1">
      <c r="A9" s="51" t="s">
        <v>175</v>
      </c>
    </row>
    <row r="10" spans="1:21" s="52" customFormat="1" ht="15.75" thickBot="1">
      <c r="C10" s="321" t="s">
        <v>96</v>
      </c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3"/>
    </row>
    <row r="11" spans="1:21" s="52" customFormat="1" ht="25.5">
      <c r="C11" s="403" t="s">
        <v>97</v>
      </c>
      <c r="D11" s="404"/>
      <c r="E11" s="404"/>
      <c r="F11" s="405"/>
      <c r="G11" s="409" t="s">
        <v>27</v>
      </c>
      <c r="H11" s="57" t="s">
        <v>98</v>
      </c>
      <c r="I11" s="58" t="s">
        <v>99</v>
      </c>
      <c r="J11" s="59" t="s">
        <v>100</v>
      </c>
      <c r="K11" s="378" t="s">
        <v>101</v>
      </c>
      <c r="L11" s="379"/>
      <c r="M11" s="379"/>
      <c r="N11" s="379"/>
      <c r="O11" s="379"/>
      <c r="P11" s="379"/>
      <c r="Q11" s="379"/>
      <c r="R11" s="380"/>
      <c r="S11" s="60" t="s">
        <v>102</v>
      </c>
      <c r="T11" s="381" t="s">
        <v>103</v>
      </c>
      <c r="U11" s="61" t="s">
        <v>104</v>
      </c>
    </row>
    <row r="12" spans="1:21" s="52" customFormat="1" ht="15.75" thickBot="1">
      <c r="C12" s="406"/>
      <c r="D12" s="407"/>
      <c r="E12" s="407"/>
      <c r="F12" s="408"/>
      <c r="G12" s="410"/>
      <c r="H12" s="62" t="s">
        <v>105</v>
      </c>
      <c r="I12" s="63" t="s">
        <v>106</v>
      </c>
      <c r="J12" s="64" t="s">
        <v>107</v>
      </c>
      <c r="K12" s="65" t="s">
        <v>108</v>
      </c>
      <c r="L12" s="66" t="s">
        <v>109</v>
      </c>
      <c r="M12" s="66" t="s">
        <v>110</v>
      </c>
      <c r="N12" s="66" t="s">
        <v>111</v>
      </c>
      <c r="O12" s="66" t="s">
        <v>112</v>
      </c>
      <c r="P12" s="66" t="s">
        <v>113</v>
      </c>
      <c r="Q12" s="66" t="s">
        <v>114</v>
      </c>
      <c r="R12" s="67" t="s">
        <v>115</v>
      </c>
      <c r="S12" s="68" t="s">
        <v>116</v>
      </c>
      <c r="T12" s="382"/>
      <c r="U12" s="69" t="s">
        <v>117</v>
      </c>
    </row>
    <row r="13" spans="1:21" s="52" customFormat="1">
      <c r="C13" s="383" t="s">
        <v>118</v>
      </c>
      <c r="D13" s="384"/>
      <c r="E13" s="384"/>
      <c r="F13" s="385"/>
      <c r="G13" s="70" t="s">
        <v>119</v>
      </c>
      <c r="H13" s="71">
        <f t="shared" ref="H13:H25" si="0">H143*$G$7</f>
        <v>10692.255000000001</v>
      </c>
      <c r="I13" s="72">
        <f t="shared" ref="I13:I25" si="1">I143*$H$7</f>
        <v>211.80848</v>
      </c>
      <c r="J13" s="73">
        <f t="shared" ref="J13:J25" si="2">J143*$I$7</f>
        <v>950.08323000000007</v>
      </c>
      <c r="K13" s="74">
        <f t="shared" ref="K13:K25" si="3">K143*$J$7</f>
        <v>1566.8473186032238</v>
      </c>
      <c r="L13" s="75">
        <f t="shared" ref="L13:L25" si="4">L143</f>
        <v>19857.045000000002</v>
      </c>
      <c r="M13" s="75">
        <f t="shared" ref="M13:R27" si="5">M143*$J$7</f>
        <v>0</v>
      </c>
      <c r="N13" s="75">
        <f t="shared" si="5"/>
        <v>0</v>
      </c>
      <c r="O13" s="75">
        <f t="shared" si="5"/>
        <v>0</v>
      </c>
      <c r="P13" s="75">
        <f>P143*$J$7</f>
        <v>163806.76512670069</v>
      </c>
      <c r="Q13" s="75">
        <f t="shared" si="5"/>
        <v>0</v>
      </c>
      <c r="R13" s="76">
        <f>R143*$J$7</f>
        <v>185172.86492583554</v>
      </c>
      <c r="S13" s="77">
        <f t="shared" ref="S13:S25" si="6">S143*$K$7</f>
        <v>8991.6772999999994</v>
      </c>
      <c r="T13" s="78">
        <f>SUM(H13:Q13,S13)</f>
        <v>206076.48145530393</v>
      </c>
      <c r="U13" s="79">
        <f>U143*$K$7</f>
        <v>-3747.3807999999999</v>
      </c>
    </row>
    <row r="14" spans="1:21" s="52" customFormat="1">
      <c r="C14" s="367" t="s">
        <v>120</v>
      </c>
      <c r="D14" s="368"/>
      <c r="E14" s="368"/>
      <c r="F14" s="369"/>
      <c r="G14" s="80" t="s">
        <v>119</v>
      </c>
      <c r="H14" s="71">
        <f t="shared" si="0"/>
        <v>10284.931</v>
      </c>
      <c r="I14" s="72">
        <f t="shared" si="1"/>
        <v>211.80848</v>
      </c>
      <c r="J14" s="73">
        <f t="shared" si="2"/>
        <v>939.9001300000001</v>
      </c>
      <c r="K14" s="74">
        <f t="shared" si="3"/>
        <v>1566.8473186032238</v>
      </c>
      <c r="L14" s="75">
        <f t="shared" si="4"/>
        <v>19857.045000000002</v>
      </c>
      <c r="M14" s="75">
        <f t="shared" si="5"/>
        <v>0</v>
      </c>
      <c r="N14" s="75">
        <f t="shared" si="5"/>
        <v>0</v>
      </c>
      <c r="O14" s="75">
        <f t="shared" si="5"/>
        <v>0</v>
      </c>
      <c r="P14" s="75">
        <f t="shared" si="5"/>
        <v>161771.89847916403</v>
      </c>
      <c r="Q14" s="75">
        <f t="shared" si="5"/>
        <v>0</v>
      </c>
      <c r="R14" s="76">
        <f t="shared" si="5"/>
        <v>183137.99827829891</v>
      </c>
      <c r="S14" s="77">
        <f t="shared" si="6"/>
        <v>8940.7618000000002</v>
      </c>
      <c r="T14" s="78">
        <f t="shared" ref="T14:T45" si="7">SUM(H14:Q14,S14)</f>
        <v>203573.19220776725</v>
      </c>
      <c r="U14" s="79">
        <f t="shared" ref="U14:U25" si="8">U144*$K$7</f>
        <v>-3686.2822000000006</v>
      </c>
    </row>
    <row r="15" spans="1:21" s="52" customFormat="1">
      <c r="C15" s="373" t="s">
        <v>121</v>
      </c>
      <c r="D15" s="374"/>
      <c r="E15" s="374"/>
      <c r="F15" s="375"/>
      <c r="G15" s="81" t="s">
        <v>119</v>
      </c>
      <c r="H15" s="71">
        <f t="shared" si="0"/>
        <v>340.11554000000001</v>
      </c>
      <c r="I15" s="72">
        <f t="shared" si="1"/>
        <v>0</v>
      </c>
      <c r="J15" s="73">
        <f t="shared" si="2"/>
        <v>10.488593</v>
      </c>
      <c r="K15" s="74">
        <f t="shared" si="3"/>
        <v>0</v>
      </c>
      <c r="L15" s="75">
        <f t="shared" si="4"/>
        <v>-0.46842260000000002</v>
      </c>
      <c r="M15" s="75">
        <f t="shared" si="5"/>
        <v>0</v>
      </c>
      <c r="N15" s="75">
        <f t="shared" si="5"/>
        <v>0</v>
      </c>
      <c r="O15" s="75">
        <f t="shared" si="5"/>
        <v>0</v>
      </c>
      <c r="P15" s="75">
        <f t="shared" si="5"/>
        <v>1790.6826498322559</v>
      </c>
      <c r="Q15" s="75">
        <f t="shared" si="5"/>
        <v>0</v>
      </c>
      <c r="R15" s="76">
        <f t="shared" si="5"/>
        <v>1790.6826498322559</v>
      </c>
      <c r="S15" s="77">
        <f t="shared" si="6"/>
        <v>56.516205000000006</v>
      </c>
      <c r="T15" s="78">
        <f t="shared" si="7"/>
        <v>2197.334565232256</v>
      </c>
      <c r="U15" s="79">
        <f t="shared" si="8"/>
        <v>-65.68099500000001</v>
      </c>
    </row>
    <row r="16" spans="1:21" s="52" customFormat="1" ht="24.75" customHeight="1">
      <c r="C16" s="367" t="s">
        <v>122</v>
      </c>
      <c r="D16" s="368"/>
      <c r="E16" s="368"/>
      <c r="F16" s="369"/>
      <c r="G16" s="80" t="s">
        <v>119</v>
      </c>
      <c r="H16" s="71">
        <f t="shared" si="0"/>
        <v>9.6535788E-7</v>
      </c>
      <c r="I16" s="72">
        <f t="shared" si="1"/>
        <v>0</v>
      </c>
      <c r="J16" s="73">
        <f t="shared" si="2"/>
        <v>0</v>
      </c>
      <c r="K16" s="74">
        <f t="shared" si="3"/>
        <v>0</v>
      </c>
      <c r="L16" s="75">
        <f t="shared" si="4"/>
        <v>0</v>
      </c>
      <c r="M16" s="75">
        <f t="shared" si="5"/>
        <v>0</v>
      </c>
      <c r="N16" s="75">
        <f t="shared" si="5"/>
        <v>0</v>
      </c>
      <c r="O16" s="75">
        <f t="shared" si="5"/>
        <v>0</v>
      </c>
      <c r="P16" s="75">
        <f t="shared" si="5"/>
        <v>0</v>
      </c>
      <c r="Q16" s="75">
        <f t="shared" si="5"/>
        <v>0</v>
      </c>
      <c r="R16" s="76">
        <f t="shared" si="5"/>
        <v>0</v>
      </c>
      <c r="S16" s="77">
        <f t="shared" si="6"/>
        <v>0</v>
      </c>
      <c r="T16" s="78">
        <f t="shared" si="7"/>
        <v>9.6535788E-7</v>
      </c>
      <c r="U16" s="79">
        <f t="shared" si="8"/>
        <v>-1.5783805000000001E-3</v>
      </c>
    </row>
    <row r="17" spans="3:21" s="52" customFormat="1">
      <c r="C17" s="373" t="s">
        <v>123</v>
      </c>
      <c r="D17" s="374"/>
      <c r="E17" s="374"/>
      <c r="F17" s="375"/>
      <c r="G17" s="81" t="s">
        <v>124</v>
      </c>
      <c r="H17" s="71">
        <f t="shared" si="0"/>
        <v>3.8797610999999998E-3</v>
      </c>
      <c r="I17" s="72">
        <f t="shared" si="1"/>
        <v>3.2382258000000004E-7</v>
      </c>
      <c r="J17" s="73">
        <f t="shared" si="2"/>
        <v>1.323803E-4</v>
      </c>
      <c r="K17" s="74">
        <f t="shared" si="3"/>
        <v>0</v>
      </c>
      <c r="L17" s="75">
        <f t="shared" si="4"/>
        <v>1.1710565000000001E-2</v>
      </c>
      <c r="M17" s="75">
        <f t="shared" si="5"/>
        <v>0</v>
      </c>
      <c r="N17" s="75">
        <f t="shared" si="5"/>
        <v>0</v>
      </c>
      <c r="O17" s="75">
        <f t="shared" si="5"/>
        <v>0</v>
      </c>
      <c r="P17" s="75">
        <f t="shared" si="5"/>
        <v>2.2078303125772701E-3</v>
      </c>
      <c r="Q17" s="75">
        <f t="shared" si="5"/>
        <v>0</v>
      </c>
      <c r="R17" s="76">
        <f t="shared" si="5"/>
        <v>1.3938836535626083E-2</v>
      </c>
      <c r="S17" s="77">
        <f t="shared" si="6"/>
        <v>1.323803E-4</v>
      </c>
      <c r="T17" s="78">
        <f t="shared" si="7"/>
        <v>1.8063240835157271E-2</v>
      </c>
      <c r="U17" s="79">
        <f t="shared" si="8"/>
        <v>2.0977186000000001E-4</v>
      </c>
    </row>
    <row r="18" spans="3:21" s="52" customFormat="1">
      <c r="C18" s="367" t="s">
        <v>125</v>
      </c>
      <c r="D18" s="368"/>
      <c r="E18" s="368"/>
      <c r="F18" s="369"/>
      <c r="G18" s="80" t="s">
        <v>126</v>
      </c>
      <c r="H18" s="71">
        <f t="shared" si="0"/>
        <v>87.167336000000006</v>
      </c>
      <c r="I18" s="72">
        <f t="shared" si="1"/>
        <v>1.3339861000000002</v>
      </c>
      <c r="J18" s="73">
        <f t="shared" si="2"/>
        <v>3.0549300000000001</v>
      </c>
      <c r="K18" s="74">
        <f t="shared" si="3"/>
        <v>0</v>
      </c>
      <c r="L18" s="75">
        <f t="shared" si="4"/>
        <v>13.950847000000001</v>
      </c>
      <c r="M18" s="75">
        <f t="shared" si="5"/>
        <v>0</v>
      </c>
      <c r="N18" s="75">
        <f t="shared" si="5"/>
        <v>0</v>
      </c>
      <c r="O18" s="75">
        <f t="shared" si="5"/>
        <v>0</v>
      </c>
      <c r="P18" s="75">
        <f t="shared" si="5"/>
        <v>563.6580613676532</v>
      </c>
      <c r="Q18" s="75">
        <f t="shared" si="5"/>
        <v>0</v>
      </c>
      <c r="R18" s="76">
        <f t="shared" si="5"/>
        <v>577.90212790040982</v>
      </c>
      <c r="S18" s="77">
        <f t="shared" si="6"/>
        <v>14.867326</v>
      </c>
      <c r="T18" s="78">
        <f t="shared" si="7"/>
        <v>684.03248646765326</v>
      </c>
      <c r="U18" s="79">
        <f t="shared" si="8"/>
        <v>-114.05072000000001</v>
      </c>
    </row>
    <row r="19" spans="3:21" s="52" customFormat="1">
      <c r="C19" s="373" t="s">
        <v>127</v>
      </c>
      <c r="D19" s="374"/>
      <c r="E19" s="374"/>
      <c r="F19" s="375"/>
      <c r="G19" s="81" t="s">
        <v>128</v>
      </c>
      <c r="H19" s="71">
        <f t="shared" si="0"/>
        <v>0.17820425000000001</v>
      </c>
      <c r="I19" s="72">
        <f t="shared" si="1"/>
        <v>7.9224518000000003E-5</v>
      </c>
      <c r="J19" s="73">
        <f t="shared" si="2"/>
        <v>4.2667188999999996E-4</v>
      </c>
      <c r="K19" s="74">
        <f t="shared" si="3"/>
        <v>0</v>
      </c>
      <c r="L19" s="75">
        <f t="shared" si="4"/>
        <v>1.9653383E-2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1.7194623171684728E-2</v>
      </c>
      <c r="Q19" s="75">
        <f t="shared" si="5"/>
        <v>0</v>
      </c>
      <c r="R19" s="76">
        <f t="shared" si="5"/>
        <v>3.6831086320413445E-2</v>
      </c>
      <c r="S19" s="77">
        <f t="shared" si="6"/>
        <v>3.8492118000000006E-2</v>
      </c>
      <c r="T19" s="78">
        <f t="shared" si="7"/>
        <v>0.25405027057968477</v>
      </c>
      <c r="U19" s="79">
        <f t="shared" si="8"/>
        <v>-11.099579</v>
      </c>
    </row>
    <row r="20" spans="3:21" s="52" customFormat="1">
      <c r="C20" s="367" t="s">
        <v>129</v>
      </c>
      <c r="D20" s="368"/>
      <c r="E20" s="368"/>
      <c r="F20" s="369"/>
      <c r="G20" s="80" t="s">
        <v>130</v>
      </c>
      <c r="H20" s="71">
        <f t="shared" si="0"/>
        <v>5.9774797000000008</v>
      </c>
      <c r="I20" s="72">
        <f t="shared" si="1"/>
        <v>0.62727895999999994</v>
      </c>
      <c r="J20" s="73">
        <f t="shared" si="2"/>
        <v>0.52239303000000004</v>
      </c>
      <c r="K20" s="74">
        <f t="shared" si="3"/>
        <v>0</v>
      </c>
      <c r="L20" s="75">
        <f t="shared" si="4"/>
        <v>2.1791833999999999</v>
      </c>
      <c r="M20" s="75">
        <f t="shared" si="5"/>
        <v>0</v>
      </c>
      <c r="N20" s="75">
        <f t="shared" si="5"/>
        <v>0</v>
      </c>
      <c r="O20" s="75">
        <f t="shared" si="5"/>
        <v>0</v>
      </c>
      <c r="P20" s="75">
        <f t="shared" si="5"/>
        <v>91.772485803903109</v>
      </c>
      <c r="Q20" s="75">
        <f t="shared" si="5"/>
        <v>0</v>
      </c>
      <c r="R20" s="76">
        <f t="shared" si="5"/>
        <v>93.909095783816596</v>
      </c>
      <c r="S20" s="77">
        <f t="shared" si="6"/>
        <v>8.2788602999999998</v>
      </c>
      <c r="T20" s="78">
        <f t="shared" si="7"/>
        <v>109.35768119390312</v>
      </c>
      <c r="U20" s="79">
        <f t="shared" si="8"/>
        <v>-7.1689024000000003</v>
      </c>
    </row>
    <row r="21" spans="3:21" s="52" customFormat="1">
      <c r="C21" s="373" t="s">
        <v>131</v>
      </c>
      <c r="D21" s="374"/>
      <c r="E21" s="374"/>
      <c r="F21" s="375"/>
      <c r="G21" s="81" t="s">
        <v>132</v>
      </c>
      <c r="H21" s="71">
        <f t="shared" si="0"/>
        <v>65.477333000000002</v>
      </c>
      <c r="I21" s="72">
        <f t="shared" si="1"/>
        <v>6.8735925000000009</v>
      </c>
      <c r="J21" s="73">
        <f t="shared" si="2"/>
        <v>5.6923529000000004</v>
      </c>
      <c r="K21" s="74">
        <f t="shared" si="3"/>
        <v>0</v>
      </c>
      <c r="L21" s="75">
        <f t="shared" si="4"/>
        <v>23.828454000000001</v>
      </c>
      <c r="M21" s="75">
        <f t="shared" si="5"/>
        <v>0</v>
      </c>
      <c r="N21" s="75">
        <f t="shared" si="5"/>
        <v>0</v>
      </c>
      <c r="O21" s="75">
        <f t="shared" si="5"/>
        <v>0</v>
      </c>
      <c r="P21" s="75">
        <f t="shared" si="5"/>
        <v>999.1195239404974</v>
      </c>
      <c r="Q21" s="75">
        <f t="shared" si="5"/>
        <v>0</v>
      </c>
      <c r="R21" s="76">
        <f t="shared" si="5"/>
        <v>1027.6076570060104</v>
      </c>
      <c r="S21" s="77">
        <f t="shared" si="6"/>
        <v>12.219720000000001</v>
      </c>
      <c r="T21" s="78">
        <f t="shared" si="7"/>
        <v>1113.2109763404974</v>
      </c>
      <c r="U21" s="79">
        <f t="shared" si="8"/>
        <v>-88.083815000000001</v>
      </c>
    </row>
    <row r="22" spans="3:21" s="52" customFormat="1">
      <c r="C22" s="367" t="s">
        <v>133</v>
      </c>
      <c r="D22" s="368"/>
      <c r="E22" s="368"/>
      <c r="F22" s="369"/>
      <c r="G22" s="80" t="s">
        <v>134</v>
      </c>
      <c r="H22" s="71">
        <f t="shared" si="0"/>
        <v>24.846764</v>
      </c>
      <c r="I22" s="72">
        <f t="shared" si="1"/>
        <v>1.7311270000000001</v>
      </c>
      <c r="J22" s="73">
        <f t="shared" si="2"/>
        <v>2.0468031</v>
      </c>
      <c r="K22" s="74">
        <f t="shared" si="3"/>
        <v>0</v>
      </c>
      <c r="L22" s="75">
        <f t="shared" si="4"/>
        <v>6.6902966999999993</v>
      </c>
      <c r="M22" s="75">
        <f t="shared" si="5"/>
        <v>0</v>
      </c>
      <c r="N22" s="75">
        <f t="shared" si="5"/>
        <v>0</v>
      </c>
      <c r="O22" s="75">
        <f t="shared" si="5"/>
        <v>0</v>
      </c>
      <c r="P22" s="75">
        <f t="shared" si="5"/>
        <v>298.10796386411988</v>
      </c>
      <c r="Q22" s="75">
        <f t="shared" si="5"/>
        <v>0</v>
      </c>
      <c r="R22" s="76">
        <f t="shared" si="5"/>
        <v>304.2125638067298</v>
      </c>
      <c r="S22" s="77">
        <f t="shared" si="6"/>
        <v>3.8899442</v>
      </c>
      <c r="T22" s="78">
        <f t="shared" si="7"/>
        <v>337.31289886411986</v>
      </c>
      <c r="U22" s="79">
        <f t="shared" si="8"/>
        <v>-28.410849000000002</v>
      </c>
    </row>
    <row r="23" spans="3:21" s="52" customFormat="1">
      <c r="C23" s="373" t="s">
        <v>135</v>
      </c>
      <c r="D23" s="374"/>
      <c r="E23" s="374"/>
      <c r="F23" s="375"/>
      <c r="G23" s="81" t="s">
        <v>136</v>
      </c>
      <c r="H23" s="71">
        <f t="shared" si="0"/>
        <v>0.42463527000000001</v>
      </c>
      <c r="I23" s="72">
        <f t="shared" si="1"/>
        <v>8.3195927000000001E-6</v>
      </c>
      <c r="J23" s="73">
        <f t="shared" si="2"/>
        <v>1.0692255000000001E-2</v>
      </c>
      <c r="K23" s="74">
        <f t="shared" si="3"/>
        <v>0</v>
      </c>
      <c r="L23" s="75">
        <f t="shared" si="4"/>
        <v>6.9245079999999997E-5</v>
      </c>
      <c r="M23" s="75">
        <f t="shared" si="5"/>
        <v>0</v>
      </c>
      <c r="N23" s="75">
        <f t="shared" si="5"/>
        <v>0</v>
      </c>
      <c r="O23" s="75">
        <f t="shared" si="5"/>
        <v>0</v>
      </c>
      <c r="P23" s="75">
        <f t="shared" si="5"/>
        <v>2.0552153140120211E-2</v>
      </c>
      <c r="Q23" s="75">
        <f t="shared" si="5"/>
        <v>0</v>
      </c>
      <c r="R23" s="76">
        <f t="shared" si="5"/>
        <v>2.0552153140120211E-2</v>
      </c>
      <c r="S23" s="77">
        <f t="shared" si="6"/>
        <v>3.0447469E-3</v>
      </c>
      <c r="T23" s="78">
        <f t="shared" si="7"/>
        <v>0.45900198971282019</v>
      </c>
      <c r="U23" s="79">
        <f t="shared" si="8"/>
        <v>-0.34317047000000001</v>
      </c>
    </row>
    <row r="24" spans="3:21" s="52" customFormat="1" ht="23.25" customHeight="1">
      <c r="C24" s="367" t="s">
        <v>137</v>
      </c>
      <c r="D24" s="368"/>
      <c r="E24" s="368"/>
      <c r="F24" s="369"/>
      <c r="G24" s="80" t="s">
        <v>11</v>
      </c>
      <c r="H24" s="71">
        <f t="shared" si="0"/>
        <v>337060.61</v>
      </c>
      <c r="I24" s="72">
        <f t="shared" si="1"/>
        <v>2942.9159</v>
      </c>
      <c r="J24" s="73">
        <f t="shared" si="2"/>
        <v>63033.389000000003</v>
      </c>
      <c r="K24" s="74">
        <f t="shared" si="3"/>
        <v>0</v>
      </c>
      <c r="L24" s="75">
        <f t="shared" si="4"/>
        <v>22911.975000000002</v>
      </c>
      <c r="M24" s="75">
        <f t="shared" si="5"/>
        <v>0</v>
      </c>
      <c r="N24" s="75">
        <f t="shared" si="5"/>
        <v>0</v>
      </c>
      <c r="O24" s="75">
        <f t="shared" si="5"/>
        <v>0</v>
      </c>
      <c r="P24" s="75">
        <f t="shared" si="5"/>
        <v>17296366.504061561</v>
      </c>
      <c r="Q24" s="75">
        <f t="shared" si="5"/>
        <v>0</v>
      </c>
      <c r="R24" s="76">
        <f t="shared" si="5"/>
        <v>17296366.504061561</v>
      </c>
      <c r="S24" s="77">
        <f t="shared" si="6"/>
        <v>19958.876</v>
      </c>
      <c r="T24" s="78">
        <f t="shared" si="7"/>
        <v>17742274.269961558</v>
      </c>
      <c r="U24" s="79">
        <f t="shared" si="8"/>
        <v>-30549.3</v>
      </c>
    </row>
    <row r="25" spans="3:21" s="52" customFormat="1" ht="15.75" thickBot="1">
      <c r="C25" s="370" t="s">
        <v>138</v>
      </c>
      <c r="D25" s="371"/>
      <c r="E25" s="371"/>
      <c r="F25" s="372"/>
      <c r="G25" s="82" t="s">
        <v>139</v>
      </c>
      <c r="H25" s="71">
        <f t="shared" si="0"/>
        <v>4073.2400000000002</v>
      </c>
      <c r="I25" s="72">
        <f t="shared" si="1"/>
        <v>0.80242827999999999</v>
      </c>
      <c r="J25" s="73">
        <f t="shared" si="2"/>
        <v>223.00989000000001</v>
      </c>
      <c r="K25" s="74">
        <f t="shared" si="3"/>
        <v>0</v>
      </c>
      <c r="L25" s="75">
        <f t="shared" si="4"/>
        <v>664.95643000000007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108865.365643211</v>
      </c>
      <c r="Q25" s="75">
        <f t="shared" si="5"/>
        <v>0</v>
      </c>
      <c r="R25" s="76">
        <f t="shared" si="5"/>
        <v>109882.79896697935</v>
      </c>
      <c r="S25" s="77">
        <f t="shared" si="6"/>
        <v>440928.23000000004</v>
      </c>
      <c r="T25" s="78">
        <f t="shared" si="7"/>
        <v>554755.60439149104</v>
      </c>
      <c r="U25" s="79">
        <f t="shared" si="8"/>
        <v>-2576324.3000000003</v>
      </c>
    </row>
    <row r="26" spans="3:21" s="52" customFormat="1" ht="15.75" thickBot="1">
      <c r="C26" s="392" t="s">
        <v>140</v>
      </c>
      <c r="D26" s="393"/>
      <c r="E26" s="393"/>
      <c r="F26" s="394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</row>
    <row r="27" spans="3:21" s="52" customFormat="1" ht="52.5" customHeight="1">
      <c r="C27" s="411" t="s">
        <v>44</v>
      </c>
      <c r="D27" s="412"/>
      <c r="E27" s="412"/>
      <c r="F27" s="413"/>
      <c r="G27" s="84" t="s">
        <v>11</v>
      </c>
      <c r="H27" s="85">
        <f t="shared" ref="H27:H45" si="9">H157*$G$7</f>
        <v>12.830706000000001</v>
      </c>
      <c r="I27" s="86">
        <f t="shared" ref="I27:I45" si="10">I157*$H$7</f>
        <v>0</v>
      </c>
      <c r="J27" s="87">
        <f t="shared" ref="J27:J45" si="11">J157*$I$7</f>
        <v>0</v>
      </c>
      <c r="K27" s="88">
        <f t="shared" ref="K27:K45" si="12">K157*$J$7</f>
        <v>0</v>
      </c>
      <c r="L27" s="89">
        <f t="shared" ref="L27:L45" si="13">L157</f>
        <v>0</v>
      </c>
      <c r="M27" s="89">
        <f t="shared" ref="M27:R36" si="14">M157*$J$7</f>
        <v>0</v>
      </c>
      <c r="N27" s="89">
        <f t="shared" si="14"/>
        <v>0</v>
      </c>
      <c r="O27" s="89">
        <f t="shared" si="14"/>
        <v>0</v>
      </c>
      <c r="P27" s="89">
        <f t="shared" si="14"/>
        <v>0</v>
      </c>
      <c r="Q27" s="89">
        <f t="shared" si="14"/>
        <v>0</v>
      </c>
      <c r="R27" s="76">
        <f t="shared" si="5"/>
        <v>0</v>
      </c>
      <c r="S27" s="90">
        <f t="shared" ref="S27:S45" si="15">S157*$K$7</f>
        <v>0</v>
      </c>
      <c r="T27" s="91">
        <f t="shared" si="7"/>
        <v>12.830706000000001</v>
      </c>
      <c r="U27" s="92">
        <f t="shared" ref="U27:U45" si="16">U157*$K$7</f>
        <v>-679.21276999999998</v>
      </c>
    </row>
    <row r="28" spans="3:21" s="52" customFormat="1" ht="33.75" customHeight="1">
      <c r="C28" s="389" t="s">
        <v>45</v>
      </c>
      <c r="D28" s="390"/>
      <c r="E28" s="390"/>
      <c r="F28" s="391"/>
      <c r="G28" s="80" t="s">
        <v>11</v>
      </c>
      <c r="H28" s="71">
        <f t="shared" si="9"/>
        <v>4979.5358999999999</v>
      </c>
      <c r="I28" s="72">
        <f t="shared" si="10"/>
        <v>3.9306766000000004</v>
      </c>
      <c r="J28" s="73">
        <f t="shared" si="11"/>
        <v>194.49721</v>
      </c>
      <c r="K28" s="74">
        <f t="shared" si="12"/>
        <v>0</v>
      </c>
      <c r="L28" s="75">
        <f t="shared" si="13"/>
        <v>8.5334377999999997</v>
      </c>
      <c r="M28" s="75">
        <f t="shared" si="14"/>
        <v>0</v>
      </c>
      <c r="N28" s="75">
        <f t="shared" si="14"/>
        <v>0</v>
      </c>
      <c r="O28" s="75">
        <f t="shared" si="14"/>
        <v>0</v>
      </c>
      <c r="P28" s="75">
        <f t="shared" si="14"/>
        <v>1393883.6535626082</v>
      </c>
      <c r="Q28" s="75">
        <f t="shared" si="14"/>
        <v>0</v>
      </c>
      <c r="R28" s="76">
        <f t="shared" si="14"/>
        <v>1393883.6535626082</v>
      </c>
      <c r="S28" s="77">
        <f t="shared" si="15"/>
        <v>1965.3383000000001</v>
      </c>
      <c r="T28" s="78">
        <f t="shared" si="7"/>
        <v>1401035.4890870082</v>
      </c>
      <c r="U28" s="79">
        <f t="shared" si="16"/>
        <v>-15681.974</v>
      </c>
    </row>
    <row r="29" spans="3:21" s="52" customFormat="1" ht="33.75" customHeight="1">
      <c r="C29" s="386" t="s">
        <v>141</v>
      </c>
      <c r="D29" s="387"/>
      <c r="E29" s="387"/>
      <c r="F29" s="388"/>
      <c r="G29" s="81" t="s">
        <v>11</v>
      </c>
      <c r="H29" s="71">
        <f t="shared" si="9"/>
        <v>332987.37</v>
      </c>
      <c r="I29" s="72">
        <f t="shared" si="10"/>
        <v>2942.9159</v>
      </c>
      <c r="J29" s="73">
        <f t="shared" si="11"/>
        <v>62829.726999999999</v>
      </c>
      <c r="K29" s="74">
        <f t="shared" si="12"/>
        <v>0</v>
      </c>
      <c r="L29" s="75">
        <f t="shared" si="13"/>
        <v>18125.918000000001</v>
      </c>
      <c r="M29" s="75">
        <f t="shared" si="14"/>
        <v>0</v>
      </c>
      <c r="N29" s="75">
        <f t="shared" si="14"/>
        <v>0</v>
      </c>
      <c r="O29" s="75">
        <f t="shared" si="14"/>
        <v>0</v>
      </c>
      <c r="P29" s="75">
        <f t="shared" si="14"/>
        <v>17296366.504061561</v>
      </c>
      <c r="Q29" s="75">
        <f t="shared" si="14"/>
        <v>0</v>
      </c>
      <c r="R29" s="76">
        <f t="shared" si="14"/>
        <v>17296366.504061561</v>
      </c>
      <c r="S29" s="77">
        <f t="shared" si="15"/>
        <v>19958.876</v>
      </c>
      <c r="T29" s="78">
        <f t="shared" si="7"/>
        <v>17733211.310961559</v>
      </c>
      <c r="U29" s="79">
        <f t="shared" si="16"/>
        <v>-30549.3</v>
      </c>
    </row>
    <row r="30" spans="3:21" s="52" customFormat="1" ht="33.75" customHeight="1">
      <c r="C30" s="389" t="s">
        <v>47</v>
      </c>
      <c r="D30" s="390"/>
      <c r="E30" s="390"/>
      <c r="F30" s="391"/>
      <c r="G30" s="80" t="s">
        <v>11</v>
      </c>
      <c r="H30" s="71">
        <f t="shared" si="9"/>
        <v>3767.7470000000003</v>
      </c>
      <c r="I30" s="72">
        <f t="shared" si="10"/>
        <v>0</v>
      </c>
      <c r="J30" s="73">
        <f t="shared" si="11"/>
        <v>201.62538000000001</v>
      </c>
      <c r="K30" s="74">
        <f t="shared" si="12"/>
        <v>0</v>
      </c>
      <c r="L30" s="75">
        <f t="shared" si="13"/>
        <v>4755.5077000000001</v>
      </c>
      <c r="M30" s="75">
        <f t="shared" si="14"/>
        <v>0</v>
      </c>
      <c r="N30" s="75">
        <f t="shared" si="14"/>
        <v>0</v>
      </c>
      <c r="O30" s="75">
        <f t="shared" si="14"/>
        <v>0</v>
      </c>
      <c r="P30" s="75">
        <f t="shared" si="14"/>
        <v>0</v>
      </c>
      <c r="Q30" s="75">
        <f t="shared" si="14"/>
        <v>0</v>
      </c>
      <c r="R30" s="76">
        <f t="shared" si="14"/>
        <v>4751.4136219980883</v>
      </c>
      <c r="S30" s="77">
        <f t="shared" si="15"/>
        <v>0</v>
      </c>
      <c r="T30" s="78">
        <f t="shared" si="7"/>
        <v>8724.8800800000008</v>
      </c>
      <c r="U30" s="79">
        <f t="shared" si="16"/>
        <v>0</v>
      </c>
    </row>
    <row r="31" spans="3:21" s="52" customFormat="1" ht="33.75" customHeight="1">
      <c r="C31" s="386" t="s">
        <v>48</v>
      </c>
      <c r="D31" s="387"/>
      <c r="E31" s="387"/>
      <c r="F31" s="388"/>
      <c r="G31" s="81" t="s">
        <v>11</v>
      </c>
      <c r="H31" s="71">
        <f t="shared" si="9"/>
        <v>337060.61</v>
      </c>
      <c r="I31" s="72">
        <f t="shared" si="10"/>
        <v>2942.9159</v>
      </c>
      <c r="J31" s="73">
        <f t="shared" si="11"/>
        <v>63033.389000000003</v>
      </c>
      <c r="K31" s="74">
        <f t="shared" si="12"/>
        <v>0</v>
      </c>
      <c r="L31" s="75">
        <f t="shared" si="13"/>
        <v>22911.975000000002</v>
      </c>
      <c r="M31" s="75">
        <f t="shared" si="14"/>
        <v>0</v>
      </c>
      <c r="N31" s="75">
        <f t="shared" si="14"/>
        <v>0</v>
      </c>
      <c r="O31" s="75">
        <f t="shared" si="14"/>
        <v>0</v>
      </c>
      <c r="P31" s="75">
        <f t="shared" si="14"/>
        <v>17296366.504061561</v>
      </c>
      <c r="Q31" s="75">
        <f t="shared" si="14"/>
        <v>0</v>
      </c>
      <c r="R31" s="76">
        <f t="shared" si="14"/>
        <v>17296366.504061561</v>
      </c>
      <c r="S31" s="77">
        <f t="shared" si="15"/>
        <v>19958.876</v>
      </c>
      <c r="T31" s="78">
        <f t="shared" si="7"/>
        <v>17742274.269961558</v>
      </c>
      <c r="U31" s="79">
        <f t="shared" si="16"/>
        <v>-30549.3</v>
      </c>
    </row>
    <row r="32" spans="3:21" s="52" customFormat="1" ht="33.75" customHeight="1">
      <c r="C32" s="389" t="s">
        <v>142</v>
      </c>
      <c r="D32" s="390"/>
      <c r="E32" s="390"/>
      <c r="F32" s="391"/>
      <c r="G32" s="80" t="s">
        <v>11</v>
      </c>
      <c r="H32" s="71">
        <f t="shared" si="9"/>
        <v>171.07607999999999</v>
      </c>
      <c r="I32" s="72">
        <f t="shared" si="10"/>
        <v>0</v>
      </c>
      <c r="J32" s="73">
        <f t="shared" si="11"/>
        <v>0</v>
      </c>
      <c r="K32" s="74">
        <f t="shared" si="12"/>
        <v>0</v>
      </c>
      <c r="L32" s="75">
        <f t="shared" si="13"/>
        <v>0</v>
      </c>
      <c r="M32" s="75">
        <f t="shared" si="14"/>
        <v>0</v>
      </c>
      <c r="N32" s="75">
        <f t="shared" si="14"/>
        <v>0</v>
      </c>
      <c r="O32" s="75">
        <f t="shared" si="14"/>
        <v>0</v>
      </c>
      <c r="P32" s="75">
        <f t="shared" si="14"/>
        <v>0</v>
      </c>
      <c r="Q32" s="75">
        <f t="shared" si="14"/>
        <v>0</v>
      </c>
      <c r="R32" s="76">
        <f t="shared" si="14"/>
        <v>0</v>
      </c>
      <c r="S32" s="77">
        <f t="shared" si="15"/>
        <v>0</v>
      </c>
      <c r="T32" s="78">
        <f t="shared" si="7"/>
        <v>171.07607999999999</v>
      </c>
      <c r="U32" s="79">
        <f t="shared" si="16"/>
        <v>0</v>
      </c>
    </row>
    <row r="33" spans="3:21" s="52" customFormat="1">
      <c r="C33" s="386" t="s">
        <v>50</v>
      </c>
      <c r="D33" s="387"/>
      <c r="E33" s="387"/>
      <c r="F33" s="388"/>
      <c r="G33" s="81" t="s">
        <v>14</v>
      </c>
      <c r="H33" s="71">
        <f t="shared" si="9"/>
        <v>0</v>
      </c>
      <c r="I33" s="72">
        <f t="shared" si="10"/>
        <v>0</v>
      </c>
      <c r="J33" s="73">
        <f t="shared" si="11"/>
        <v>0</v>
      </c>
      <c r="K33" s="74">
        <f t="shared" si="12"/>
        <v>0</v>
      </c>
      <c r="L33" s="75">
        <f t="shared" si="13"/>
        <v>0</v>
      </c>
      <c r="M33" s="75">
        <f t="shared" si="14"/>
        <v>0</v>
      </c>
      <c r="N33" s="75">
        <f t="shared" si="14"/>
        <v>0</v>
      </c>
      <c r="O33" s="75">
        <f t="shared" si="14"/>
        <v>0</v>
      </c>
      <c r="P33" s="75">
        <f t="shared" si="14"/>
        <v>0</v>
      </c>
      <c r="Q33" s="75">
        <f t="shared" si="14"/>
        <v>0</v>
      </c>
      <c r="R33" s="76">
        <f t="shared" si="14"/>
        <v>0</v>
      </c>
      <c r="S33" s="77">
        <f t="shared" si="15"/>
        <v>0</v>
      </c>
      <c r="T33" s="78">
        <f t="shared" si="7"/>
        <v>0</v>
      </c>
      <c r="U33" s="79">
        <f t="shared" si="16"/>
        <v>0</v>
      </c>
    </row>
    <row r="34" spans="3:21" s="52" customFormat="1">
      <c r="C34" s="389" t="s">
        <v>51</v>
      </c>
      <c r="D34" s="390"/>
      <c r="E34" s="390"/>
      <c r="F34" s="391"/>
      <c r="G34" s="80" t="s">
        <v>11</v>
      </c>
      <c r="H34" s="71">
        <f t="shared" si="9"/>
        <v>342152.16000000003</v>
      </c>
      <c r="I34" s="72">
        <f t="shared" si="10"/>
        <v>2953.0990000000002</v>
      </c>
      <c r="J34" s="73">
        <f t="shared" si="11"/>
        <v>63237.050999999999</v>
      </c>
      <c r="K34" s="74">
        <f t="shared" si="12"/>
        <v>0</v>
      </c>
      <c r="L34" s="75">
        <f t="shared" si="13"/>
        <v>22911.975000000002</v>
      </c>
      <c r="M34" s="75">
        <f t="shared" si="14"/>
        <v>0</v>
      </c>
      <c r="N34" s="75">
        <f t="shared" si="14"/>
        <v>0</v>
      </c>
      <c r="O34" s="75">
        <f t="shared" si="14"/>
        <v>0</v>
      </c>
      <c r="P34" s="75">
        <f t="shared" si="14"/>
        <v>18619029.824960388</v>
      </c>
      <c r="Q34" s="75">
        <f t="shared" si="14"/>
        <v>0</v>
      </c>
      <c r="R34" s="76">
        <f t="shared" si="14"/>
        <v>18720773.157337219</v>
      </c>
      <c r="S34" s="77">
        <f t="shared" si="15"/>
        <v>21995.495999999999</v>
      </c>
      <c r="T34" s="78">
        <f t="shared" si="7"/>
        <v>19072279.605960388</v>
      </c>
      <c r="U34" s="79">
        <f t="shared" si="16"/>
        <v>-46333.105000000003</v>
      </c>
    </row>
    <row r="35" spans="3:21" s="52" customFormat="1" ht="27.75" customHeight="1">
      <c r="C35" s="386" t="s">
        <v>52</v>
      </c>
      <c r="D35" s="387"/>
      <c r="E35" s="387"/>
      <c r="F35" s="388"/>
      <c r="G35" s="81" t="s">
        <v>11</v>
      </c>
      <c r="H35" s="71">
        <f t="shared" si="9"/>
        <v>483.69725</v>
      </c>
      <c r="I35" s="72">
        <f t="shared" si="10"/>
        <v>0</v>
      </c>
      <c r="J35" s="73">
        <f t="shared" si="11"/>
        <v>64.153530000000003</v>
      </c>
      <c r="K35" s="74">
        <f t="shared" si="12"/>
        <v>0</v>
      </c>
      <c r="L35" s="75">
        <f t="shared" si="13"/>
        <v>0</v>
      </c>
      <c r="M35" s="75">
        <f t="shared" si="14"/>
        <v>0</v>
      </c>
      <c r="N35" s="75">
        <f t="shared" si="14"/>
        <v>0</v>
      </c>
      <c r="O35" s="75">
        <f t="shared" si="14"/>
        <v>0</v>
      </c>
      <c r="P35" s="75">
        <f t="shared" si="14"/>
        <v>0</v>
      </c>
      <c r="Q35" s="75">
        <f t="shared" si="14"/>
        <v>0</v>
      </c>
      <c r="R35" s="76">
        <f t="shared" si="14"/>
        <v>0</v>
      </c>
      <c r="S35" s="77">
        <f t="shared" si="15"/>
        <v>0</v>
      </c>
      <c r="T35" s="78">
        <f t="shared" si="7"/>
        <v>547.85077999999999</v>
      </c>
      <c r="U35" s="79">
        <f t="shared" si="16"/>
        <v>0</v>
      </c>
    </row>
    <row r="36" spans="3:21" s="52" customFormat="1">
      <c r="C36" s="389" t="s">
        <v>143</v>
      </c>
      <c r="D36" s="390"/>
      <c r="E36" s="390"/>
      <c r="F36" s="391"/>
      <c r="G36" s="80" t="s">
        <v>144</v>
      </c>
      <c r="H36" s="71">
        <f t="shared" si="9"/>
        <v>84.010575000000003</v>
      </c>
      <c r="I36" s="72">
        <f t="shared" si="10"/>
        <v>-3.1160286000000002E-2</v>
      </c>
      <c r="J36" s="73">
        <f t="shared" si="11"/>
        <v>5.4072260999999999</v>
      </c>
      <c r="K36" s="74">
        <f t="shared" si="12"/>
        <v>0</v>
      </c>
      <c r="L36" s="75">
        <f t="shared" si="13"/>
        <v>15.376481</v>
      </c>
      <c r="M36" s="75">
        <f t="shared" si="14"/>
        <v>0</v>
      </c>
      <c r="N36" s="75">
        <f t="shared" si="14"/>
        <v>0</v>
      </c>
      <c r="O36" s="75">
        <f t="shared" si="14"/>
        <v>0</v>
      </c>
      <c r="P36" s="75">
        <f t="shared" si="14"/>
        <v>396.7989962696476</v>
      </c>
      <c r="Q36" s="75">
        <f t="shared" si="14"/>
        <v>0</v>
      </c>
      <c r="R36" s="76">
        <f t="shared" si="14"/>
        <v>412.0604961261725</v>
      </c>
      <c r="S36" s="77">
        <f t="shared" si="15"/>
        <v>1120.1410000000001</v>
      </c>
      <c r="T36" s="78">
        <f t="shared" si="7"/>
        <v>1621.7031180836477</v>
      </c>
      <c r="U36" s="79">
        <f t="shared" si="16"/>
        <v>-36659.160000000003</v>
      </c>
    </row>
    <row r="37" spans="3:21" s="52" customFormat="1">
      <c r="C37" s="386" t="s">
        <v>15</v>
      </c>
      <c r="D37" s="387"/>
      <c r="E37" s="387"/>
      <c r="F37" s="388"/>
      <c r="G37" s="81" t="s">
        <v>14</v>
      </c>
      <c r="H37" s="71">
        <f t="shared" si="9"/>
        <v>34113.385000000002</v>
      </c>
      <c r="I37" s="72">
        <f t="shared" si="10"/>
        <v>0</v>
      </c>
      <c r="J37" s="73">
        <f t="shared" si="11"/>
        <v>1.4358171</v>
      </c>
      <c r="K37" s="74">
        <f t="shared" si="12"/>
        <v>0</v>
      </c>
      <c r="L37" s="75">
        <f t="shared" si="13"/>
        <v>103.86762</v>
      </c>
      <c r="M37" s="75">
        <f t="shared" ref="M37:R45" si="17">M167*$J$7</f>
        <v>0</v>
      </c>
      <c r="N37" s="75">
        <f t="shared" si="17"/>
        <v>0</v>
      </c>
      <c r="O37" s="75">
        <f t="shared" si="17"/>
        <v>0</v>
      </c>
      <c r="P37" s="75">
        <f t="shared" si="17"/>
        <v>1994.1693145859215</v>
      </c>
      <c r="Q37" s="75">
        <f t="shared" si="17"/>
        <v>0</v>
      </c>
      <c r="R37" s="76">
        <f t="shared" si="17"/>
        <v>2106.0869802004372</v>
      </c>
      <c r="S37" s="77">
        <f t="shared" si="15"/>
        <v>0</v>
      </c>
      <c r="T37" s="78">
        <f t="shared" si="7"/>
        <v>36212.857751685922</v>
      </c>
      <c r="U37" s="79">
        <f t="shared" si="16"/>
        <v>218.93664999999999</v>
      </c>
    </row>
    <row r="38" spans="3:21" s="52" customFormat="1">
      <c r="C38" s="389" t="s">
        <v>53</v>
      </c>
      <c r="D38" s="390"/>
      <c r="E38" s="390"/>
      <c r="F38" s="391"/>
      <c r="G38" s="80" t="s">
        <v>14</v>
      </c>
      <c r="H38" s="71">
        <f t="shared" si="9"/>
        <v>7881.7194000000009</v>
      </c>
      <c r="I38" s="72">
        <f t="shared" si="10"/>
        <v>7.4132968000000004</v>
      </c>
      <c r="J38" s="73">
        <f t="shared" si="11"/>
        <v>251.52257000000003</v>
      </c>
      <c r="K38" s="74">
        <f t="shared" si="12"/>
        <v>0</v>
      </c>
      <c r="L38" s="75">
        <f t="shared" si="13"/>
        <v>304.47469000000001</v>
      </c>
      <c r="M38" s="75">
        <f t="shared" si="17"/>
        <v>0</v>
      </c>
      <c r="N38" s="75">
        <f t="shared" si="17"/>
        <v>0</v>
      </c>
      <c r="O38" s="75">
        <f t="shared" si="17"/>
        <v>0</v>
      </c>
      <c r="P38" s="75">
        <f t="shared" si="17"/>
        <v>112935.09893828433</v>
      </c>
      <c r="Q38" s="75">
        <f t="shared" si="17"/>
        <v>0</v>
      </c>
      <c r="R38" s="76">
        <f t="shared" si="17"/>
        <v>112935.09893828433</v>
      </c>
      <c r="S38" s="77">
        <f t="shared" si="15"/>
        <v>0</v>
      </c>
      <c r="T38" s="78">
        <f t="shared" si="7"/>
        <v>121380.22889508432</v>
      </c>
      <c r="U38" s="79">
        <f t="shared" si="16"/>
        <v>4938.8035</v>
      </c>
    </row>
    <row r="39" spans="3:21" s="52" customFormat="1">
      <c r="C39" s="386" t="s">
        <v>16</v>
      </c>
      <c r="D39" s="387"/>
      <c r="E39" s="387"/>
      <c r="F39" s="388"/>
      <c r="G39" s="81" t="s">
        <v>14</v>
      </c>
      <c r="H39" s="71">
        <f t="shared" si="9"/>
        <v>5.6108881000000004</v>
      </c>
      <c r="I39" s="72">
        <f t="shared" si="10"/>
        <v>5.2850289000000005E-3</v>
      </c>
      <c r="J39" s="73">
        <f t="shared" si="11"/>
        <v>0.16496622</v>
      </c>
      <c r="K39" s="74">
        <f t="shared" si="12"/>
        <v>0</v>
      </c>
      <c r="L39" s="75">
        <f t="shared" si="13"/>
        <v>3.1771272000000003E-2</v>
      </c>
      <c r="M39" s="75">
        <f t="shared" si="17"/>
        <v>0</v>
      </c>
      <c r="N39" s="75">
        <f t="shared" si="17"/>
        <v>0</v>
      </c>
      <c r="O39" s="75">
        <f t="shared" si="17"/>
        <v>0</v>
      </c>
      <c r="P39" s="75">
        <f t="shared" si="17"/>
        <v>55.755346142504337</v>
      </c>
      <c r="Q39" s="75">
        <f t="shared" si="17"/>
        <v>0</v>
      </c>
      <c r="R39" s="76">
        <f t="shared" si="17"/>
        <v>55.755346142504337</v>
      </c>
      <c r="S39" s="77">
        <f t="shared" si="15"/>
        <v>0</v>
      </c>
      <c r="T39" s="78">
        <f t="shared" si="7"/>
        <v>61.568256763404335</v>
      </c>
      <c r="U39" s="79">
        <f t="shared" si="16"/>
        <v>3.971409</v>
      </c>
    </row>
    <row r="40" spans="3:21" s="52" customFormat="1">
      <c r="C40" s="389" t="s">
        <v>17</v>
      </c>
      <c r="D40" s="390"/>
      <c r="E40" s="390"/>
      <c r="F40" s="391"/>
      <c r="G40" s="80" t="s">
        <v>14</v>
      </c>
      <c r="H40" s="71">
        <f t="shared" si="9"/>
        <v>0</v>
      </c>
      <c r="I40" s="72">
        <f t="shared" si="10"/>
        <v>0</v>
      </c>
      <c r="J40" s="73">
        <f t="shared" si="11"/>
        <v>0.61811417000000002</v>
      </c>
      <c r="K40" s="74">
        <f t="shared" si="12"/>
        <v>0</v>
      </c>
      <c r="L40" s="75">
        <f t="shared" si="13"/>
        <v>0</v>
      </c>
      <c r="M40" s="75">
        <f t="shared" si="17"/>
        <v>0</v>
      </c>
      <c r="N40" s="75">
        <f t="shared" si="17"/>
        <v>0</v>
      </c>
      <c r="O40" s="75">
        <f t="shared" si="17"/>
        <v>0</v>
      </c>
      <c r="P40" s="75">
        <f t="shared" si="17"/>
        <v>0</v>
      </c>
      <c r="Q40" s="75">
        <f t="shared" si="17"/>
        <v>0</v>
      </c>
      <c r="R40" s="76">
        <f t="shared" si="17"/>
        <v>0</v>
      </c>
      <c r="S40" s="77">
        <f t="shared" si="15"/>
        <v>0</v>
      </c>
      <c r="T40" s="78">
        <f t="shared" si="7"/>
        <v>0.61811417000000002</v>
      </c>
      <c r="U40" s="79">
        <f t="shared" si="16"/>
        <v>0</v>
      </c>
    </row>
    <row r="41" spans="3:21" s="52" customFormat="1">
      <c r="C41" s="386" t="s">
        <v>54</v>
      </c>
      <c r="D41" s="387"/>
      <c r="E41" s="387"/>
      <c r="F41" s="388"/>
      <c r="G41" s="81" t="s">
        <v>14</v>
      </c>
      <c r="H41" s="71">
        <f t="shared" si="9"/>
        <v>84.927053999999998</v>
      </c>
      <c r="I41" s="72">
        <f t="shared" si="10"/>
        <v>0</v>
      </c>
      <c r="J41" s="73">
        <f t="shared" si="11"/>
        <v>0.91342407000000003</v>
      </c>
      <c r="K41" s="74">
        <f t="shared" si="12"/>
        <v>0</v>
      </c>
      <c r="L41" s="75">
        <f t="shared" si="13"/>
        <v>0</v>
      </c>
      <c r="M41" s="75">
        <f t="shared" si="17"/>
        <v>0</v>
      </c>
      <c r="N41" s="75">
        <f t="shared" si="17"/>
        <v>0</v>
      </c>
      <c r="O41" s="75">
        <f t="shared" si="17"/>
        <v>0</v>
      </c>
      <c r="P41" s="75">
        <f t="shared" si="17"/>
        <v>0</v>
      </c>
      <c r="Q41" s="75">
        <f t="shared" si="17"/>
        <v>0</v>
      </c>
      <c r="R41" s="76">
        <f t="shared" si="17"/>
        <v>0</v>
      </c>
      <c r="S41" s="77">
        <f t="shared" si="15"/>
        <v>1568.1974</v>
      </c>
      <c r="T41" s="78">
        <f t="shared" si="7"/>
        <v>1654.03787807</v>
      </c>
      <c r="U41" s="79">
        <f t="shared" si="16"/>
        <v>0</v>
      </c>
    </row>
    <row r="42" spans="3:21" s="52" customFormat="1">
      <c r="C42" s="389" t="s">
        <v>55</v>
      </c>
      <c r="D42" s="390"/>
      <c r="E42" s="390"/>
      <c r="F42" s="391"/>
      <c r="G42" s="80" t="s">
        <v>14</v>
      </c>
      <c r="H42" s="71">
        <f t="shared" si="9"/>
        <v>0</v>
      </c>
      <c r="I42" s="72">
        <f t="shared" si="10"/>
        <v>0</v>
      </c>
      <c r="J42" s="73">
        <f t="shared" si="11"/>
        <v>0.89814941999999998</v>
      </c>
      <c r="K42" s="74">
        <f t="shared" si="12"/>
        <v>0</v>
      </c>
      <c r="L42" s="75">
        <f t="shared" si="13"/>
        <v>72.198178999999996</v>
      </c>
      <c r="M42" s="75">
        <f t="shared" si="17"/>
        <v>0</v>
      </c>
      <c r="N42" s="75">
        <f t="shared" si="17"/>
        <v>0</v>
      </c>
      <c r="O42" s="75">
        <f t="shared" si="17"/>
        <v>0</v>
      </c>
      <c r="P42" s="75">
        <f t="shared" si="17"/>
        <v>0</v>
      </c>
      <c r="Q42" s="75">
        <f t="shared" si="17"/>
        <v>0</v>
      </c>
      <c r="R42" s="76">
        <f t="shared" si="17"/>
        <v>72.136022655174386</v>
      </c>
      <c r="S42" s="77">
        <f t="shared" si="15"/>
        <v>43.074513000000003</v>
      </c>
      <c r="T42" s="78">
        <f t="shared" si="7"/>
        <v>116.17084141999999</v>
      </c>
      <c r="U42" s="79">
        <f t="shared" si="16"/>
        <v>0</v>
      </c>
    </row>
    <row r="43" spans="3:21" s="52" customFormat="1">
      <c r="C43" s="386" t="s">
        <v>56</v>
      </c>
      <c r="D43" s="387"/>
      <c r="E43" s="387"/>
      <c r="F43" s="388"/>
      <c r="G43" s="81" t="s">
        <v>11</v>
      </c>
      <c r="H43" s="71">
        <f t="shared" si="9"/>
        <v>16.903946000000001</v>
      </c>
      <c r="I43" s="72">
        <f t="shared" si="10"/>
        <v>0</v>
      </c>
      <c r="J43" s="73">
        <f t="shared" si="11"/>
        <v>0</v>
      </c>
      <c r="K43" s="74">
        <f t="shared" si="12"/>
        <v>0</v>
      </c>
      <c r="L43" s="75">
        <f t="shared" si="13"/>
        <v>0</v>
      </c>
      <c r="M43" s="75">
        <f t="shared" si="17"/>
        <v>0</v>
      </c>
      <c r="N43" s="75">
        <f t="shared" si="17"/>
        <v>0</v>
      </c>
      <c r="O43" s="75">
        <f t="shared" si="17"/>
        <v>0</v>
      </c>
      <c r="P43" s="75">
        <f t="shared" si="17"/>
        <v>0</v>
      </c>
      <c r="Q43" s="75">
        <f t="shared" si="17"/>
        <v>0</v>
      </c>
      <c r="R43" s="76">
        <f t="shared" si="17"/>
        <v>0</v>
      </c>
      <c r="S43" s="77">
        <f t="shared" si="15"/>
        <v>0</v>
      </c>
      <c r="T43" s="78">
        <f t="shared" si="7"/>
        <v>16.903946000000001</v>
      </c>
      <c r="U43" s="79">
        <f t="shared" si="16"/>
        <v>0</v>
      </c>
    </row>
    <row r="44" spans="3:21" s="52" customFormat="1">
      <c r="C44" s="389" t="s">
        <v>145</v>
      </c>
      <c r="D44" s="390"/>
      <c r="E44" s="390"/>
      <c r="F44" s="391"/>
      <c r="G44" s="80" t="s">
        <v>146</v>
      </c>
      <c r="H44" s="71">
        <f t="shared" si="9"/>
        <v>0</v>
      </c>
      <c r="I44" s="72">
        <f t="shared" si="10"/>
        <v>0</v>
      </c>
      <c r="J44" s="73">
        <f t="shared" si="11"/>
        <v>0</v>
      </c>
      <c r="K44" s="74">
        <f t="shared" si="12"/>
        <v>0</v>
      </c>
      <c r="L44" s="75">
        <f t="shared" si="13"/>
        <v>0</v>
      </c>
      <c r="M44" s="75">
        <f t="shared" si="17"/>
        <v>0</v>
      </c>
      <c r="N44" s="75">
        <f t="shared" si="17"/>
        <v>0</v>
      </c>
      <c r="O44" s="75">
        <f t="shared" si="17"/>
        <v>0</v>
      </c>
      <c r="P44" s="75">
        <f t="shared" si="17"/>
        <v>0</v>
      </c>
      <c r="Q44" s="75">
        <f t="shared" si="17"/>
        <v>0</v>
      </c>
      <c r="R44" s="76">
        <f t="shared" si="17"/>
        <v>0</v>
      </c>
      <c r="S44" s="77">
        <f t="shared" si="15"/>
        <v>0</v>
      </c>
      <c r="T44" s="78">
        <f t="shared" si="7"/>
        <v>0</v>
      </c>
      <c r="U44" s="79">
        <f t="shared" si="16"/>
        <v>0</v>
      </c>
    </row>
    <row r="45" spans="3:21" s="52" customFormat="1" ht="15.75" thickBot="1">
      <c r="C45" s="414" t="s">
        <v>147</v>
      </c>
      <c r="D45" s="415"/>
      <c r="E45" s="415"/>
      <c r="F45" s="416"/>
      <c r="G45" s="93" t="s">
        <v>146</v>
      </c>
      <c r="H45" s="94">
        <f t="shared" si="9"/>
        <v>0.41343386000000004</v>
      </c>
      <c r="I45" s="95">
        <f t="shared" si="10"/>
        <v>0</v>
      </c>
      <c r="J45" s="96">
        <f t="shared" si="11"/>
        <v>0</v>
      </c>
      <c r="K45" s="97">
        <f t="shared" si="12"/>
        <v>0</v>
      </c>
      <c r="L45" s="98">
        <f t="shared" si="13"/>
        <v>0</v>
      </c>
      <c r="M45" s="98">
        <f t="shared" si="17"/>
        <v>0</v>
      </c>
      <c r="N45" s="98">
        <f t="shared" si="17"/>
        <v>0</v>
      </c>
      <c r="O45" s="98">
        <f t="shared" si="17"/>
        <v>0</v>
      </c>
      <c r="P45" s="98">
        <f t="shared" si="17"/>
        <v>0</v>
      </c>
      <c r="Q45" s="98">
        <f t="shared" si="17"/>
        <v>0</v>
      </c>
      <c r="R45" s="76">
        <f t="shared" si="17"/>
        <v>0</v>
      </c>
      <c r="S45" s="99">
        <f t="shared" si="15"/>
        <v>0</v>
      </c>
      <c r="T45" s="100">
        <f t="shared" si="7"/>
        <v>0.41343386000000004</v>
      </c>
      <c r="U45" s="101">
        <f t="shared" si="16"/>
        <v>0</v>
      </c>
    </row>
    <row r="46" spans="3:21" s="52" customFormat="1" ht="15.75" thickBot="1"/>
    <row r="47" spans="3:21" s="52" customFormat="1" ht="15.75" thickBot="1">
      <c r="C47" s="321" t="s">
        <v>148</v>
      </c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3"/>
    </row>
    <row r="48" spans="3:21" s="52" customFormat="1" ht="25.5">
      <c r="C48" s="417" t="s">
        <v>97</v>
      </c>
      <c r="D48" s="418"/>
      <c r="E48" s="418"/>
      <c r="F48" s="419"/>
      <c r="G48" s="409" t="s">
        <v>27</v>
      </c>
      <c r="H48" s="57" t="s">
        <v>98</v>
      </c>
      <c r="I48" s="102" t="s">
        <v>99</v>
      </c>
      <c r="J48" s="59" t="s">
        <v>100</v>
      </c>
      <c r="K48" s="378" t="s">
        <v>101</v>
      </c>
      <c r="L48" s="379"/>
      <c r="M48" s="379"/>
      <c r="N48" s="379"/>
      <c r="O48" s="379"/>
      <c r="P48" s="379"/>
      <c r="Q48" s="379"/>
      <c r="R48" s="380"/>
      <c r="S48" s="60" t="s">
        <v>102</v>
      </c>
      <c r="T48" s="381" t="s">
        <v>103</v>
      </c>
      <c r="U48" s="61" t="s">
        <v>104</v>
      </c>
    </row>
    <row r="49" spans="1:21" s="52" customFormat="1" ht="15.75" thickBot="1">
      <c r="C49" s="420"/>
      <c r="D49" s="421"/>
      <c r="E49" s="421"/>
      <c r="F49" s="422"/>
      <c r="G49" s="410"/>
      <c r="H49" s="62" t="s">
        <v>105</v>
      </c>
      <c r="I49" s="103" t="s">
        <v>106</v>
      </c>
      <c r="J49" s="64" t="s">
        <v>107</v>
      </c>
      <c r="K49" s="65" t="s">
        <v>108</v>
      </c>
      <c r="L49" s="66" t="s">
        <v>109</v>
      </c>
      <c r="M49" s="66" t="s">
        <v>110</v>
      </c>
      <c r="N49" s="66" t="s">
        <v>111</v>
      </c>
      <c r="O49" s="66" t="s">
        <v>112</v>
      </c>
      <c r="P49" s="66" t="s">
        <v>113</v>
      </c>
      <c r="Q49" s="66" t="s">
        <v>114</v>
      </c>
      <c r="R49" s="67" t="s">
        <v>115</v>
      </c>
      <c r="S49" s="68" t="s">
        <v>116</v>
      </c>
      <c r="T49" s="382"/>
      <c r="U49" s="69" t="s">
        <v>117</v>
      </c>
    </row>
    <row r="50" spans="1:21" s="52" customFormat="1">
      <c r="C50" s="383" t="s">
        <v>149</v>
      </c>
      <c r="D50" s="384"/>
      <c r="E50" s="384"/>
      <c r="F50" s="385"/>
      <c r="G50" s="70" t="s">
        <v>11</v>
      </c>
      <c r="H50" s="71">
        <f t="shared" ref="H50:H56" si="18">H180*$G$7</f>
        <v>4969.3527999999997</v>
      </c>
      <c r="I50" s="72">
        <f t="shared" ref="I50:I56" si="19">I180*$H$7</f>
        <v>3.9306766000000004</v>
      </c>
      <c r="J50" s="73">
        <f t="shared" ref="J50:J56" si="20">J180*$I$7</f>
        <v>194.49721</v>
      </c>
      <c r="K50" s="74">
        <f t="shared" ref="K50:K56" si="21">K180*$J$7</f>
        <v>0</v>
      </c>
      <c r="L50" s="75">
        <f t="shared" ref="L50:L56" si="22">L180</f>
        <v>8.5334377999999997</v>
      </c>
      <c r="M50" s="75">
        <f t="shared" ref="M50:R56" si="23">M180*$J$7</f>
        <v>0</v>
      </c>
      <c r="N50" s="75">
        <f t="shared" si="23"/>
        <v>0</v>
      </c>
      <c r="O50" s="75">
        <f t="shared" si="23"/>
        <v>0</v>
      </c>
      <c r="P50" s="75">
        <f t="shared" si="23"/>
        <v>1393883.6535626082</v>
      </c>
      <c r="Q50" s="75">
        <f t="shared" si="23"/>
        <v>0</v>
      </c>
      <c r="R50" s="76">
        <f>R180*$J$7</f>
        <v>1393883.6535626082</v>
      </c>
      <c r="S50" s="77">
        <f t="shared" ref="S50:S56" si="24">S180*$K$7</f>
        <v>1965.3383000000001</v>
      </c>
      <c r="T50" s="78">
        <f>SUM(H50:Q50,S50)</f>
        <v>1401025.3059870081</v>
      </c>
      <c r="U50" s="79">
        <f t="shared" ref="U50:U56" si="25">U180*$K$7</f>
        <v>-15070.988000000001</v>
      </c>
    </row>
    <row r="51" spans="1:21" s="52" customFormat="1" ht="25.5">
      <c r="C51" s="367" t="s">
        <v>150</v>
      </c>
      <c r="D51" s="368"/>
      <c r="E51" s="368"/>
      <c r="F51" s="369"/>
      <c r="G51" s="80" t="s">
        <v>151</v>
      </c>
      <c r="H51" s="71">
        <f t="shared" si="18"/>
        <v>5.9367472999999999E-4</v>
      </c>
      <c r="I51" s="72">
        <f t="shared" si="19"/>
        <v>1.0895917000000002E-5</v>
      </c>
      <c r="J51" s="73">
        <f t="shared" si="20"/>
        <v>1.7107608000000001E-5</v>
      </c>
      <c r="K51" s="74">
        <f t="shared" si="21"/>
        <v>0</v>
      </c>
      <c r="L51" s="75">
        <f t="shared" si="22"/>
        <v>8.8185646000000004E-5</v>
      </c>
      <c r="M51" s="75">
        <f t="shared" si="23"/>
        <v>0</v>
      </c>
      <c r="N51" s="75">
        <f t="shared" si="23"/>
        <v>0</v>
      </c>
      <c r="O51" s="75">
        <f t="shared" si="23"/>
        <v>0</v>
      </c>
      <c r="P51" s="75">
        <f t="shared" si="23"/>
        <v>4.0595589618356255E-3</v>
      </c>
      <c r="Q51" s="75">
        <f t="shared" si="23"/>
        <v>0</v>
      </c>
      <c r="R51" s="76">
        <f t="shared" si="23"/>
        <v>4.1511279609747756E-3</v>
      </c>
      <c r="S51" s="77">
        <f t="shared" si="24"/>
        <v>6.9346911000000002E-5</v>
      </c>
      <c r="T51" s="78">
        <f t="shared" ref="T51:T56" si="26">SUM(H51:Q51,S51)</f>
        <v>4.8387697738356255E-3</v>
      </c>
      <c r="U51" s="79">
        <f t="shared" si="25"/>
        <v>-3.9408597000000005E-4</v>
      </c>
    </row>
    <row r="52" spans="1:21" s="52" customFormat="1">
      <c r="C52" s="373" t="s">
        <v>152</v>
      </c>
      <c r="D52" s="374"/>
      <c r="E52" s="374"/>
      <c r="F52" s="375"/>
      <c r="G52" s="81" t="s">
        <v>153</v>
      </c>
      <c r="H52" s="71">
        <f t="shared" si="18"/>
        <v>76984.236000000004</v>
      </c>
      <c r="I52" s="72">
        <f t="shared" si="19"/>
        <v>0.51424654999999997</v>
      </c>
      <c r="J52" s="73">
        <f t="shared" si="20"/>
        <v>1639.4791000000002</v>
      </c>
      <c r="K52" s="74">
        <f t="shared" si="21"/>
        <v>0</v>
      </c>
      <c r="L52" s="75">
        <f t="shared" si="22"/>
        <v>26.272398000000003</v>
      </c>
      <c r="M52" s="75">
        <f t="shared" si="23"/>
        <v>0</v>
      </c>
      <c r="N52" s="75">
        <f t="shared" si="23"/>
        <v>0</v>
      </c>
      <c r="O52" s="75">
        <f t="shared" si="23"/>
        <v>0</v>
      </c>
      <c r="P52" s="75">
        <f t="shared" si="23"/>
        <v>5768.846945766416</v>
      </c>
      <c r="Q52" s="75">
        <f t="shared" si="23"/>
        <v>0</v>
      </c>
      <c r="R52" s="76">
        <f t="shared" si="23"/>
        <v>5799.3699454794651</v>
      </c>
      <c r="S52" s="77">
        <f t="shared" si="24"/>
        <v>151.72819000000001</v>
      </c>
      <c r="T52" s="78">
        <f t="shared" si="26"/>
        <v>84571.07688031641</v>
      </c>
      <c r="U52" s="79">
        <f t="shared" si="25"/>
        <v>-1150.6903000000002</v>
      </c>
    </row>
    <row r="53" spans="1:21" s="52" customFormat="1">
      <c r="C53" s="367" t="s">
        <v>154</v>
      </c>
      <c r="D53" s="368"/>
      <c r="E53" s="368"/>
      <c r="F53" s="369"/>
      <c r="G53" s="80" t="s">
        <v>155</v>
      </c>
      <c r="H53" s="71">
        <f t="shared" si="18"/>
        <v>851307.16</v>
      </c>
      <c r="I53" s="72">
        <f t="shared" si="19"/>
        <v>142.5634</v>
      </c>
      <c r="J53" s="73">
        <f t="shared" si="20"/>
        <v>1588.5636</v>
      </c>
      <c r="K53" s="74">
        <f t="shared" si="21"/>
        <v>0.10988279896697933</v>
      </c>
      <c r="L53" s="75">
        <f t="shared" si="22"/>
        <v>14358.171</v>
      </c>
      <c r="M53" s="75">
        <f t="shared" si="23"/>
        <v>0</v>
      </c>
      <c r="N53" s="75">
        <f t="shared" si="23"/>
        <v>0</v>
      </c>
      <c r="O53" s="75">
        <f t="shared" si="23"/>
        <v>0</v>
      </c>
      <c r="P53" s="75">
        <f t="shared" si="23"/>
        <v>1577021.6518409071</v>
      </c>
      <c r="Q53" s="75">
        <f t="shared" si="23"/>
        <v>0</v>
      </c>
      <c r="R53" s="76">
        <f t="shared" si="23"/>
        <v>1597370.3183162736</v>
      </c>
      <c r="S53" s="77">
        <f t="shared" si="24"/>
        <v>301419.76</v>
      </c>
      <c r="T53" s="78">
        <f t="shared" si="26"/>
        <v>2745837.9797237059</v>
      </c>
      <c r="U53" s="79">
        <f t="shared" si="25"/>
        <v>-615059.24</v>
      </c>
    </row>
    <row r="54" spans="1:21" s="52" customFormat="1">
      <c r="C54" s="373" t="s">
        <v>156</v>
      </c>
      <c r="D54" s="374"/>
      <c r="E54" s="374"/>
      <c r="F54" s="375"/>
      <c r="G54" s="81" t="s">
        <v>157</v>
      </c>
      <c r="H54" s="71">
        <f t="shared" si="18"/>
        <v>5.3766768000000006E-3</v>
      </c>
      <c r="I54" s="72">
        <f t="shared" si="19"/>
        <v>3.7066484000000001E-9</v>
      </c>
      <c r="J54" s="73">
        <f t="shared" si="20"/>
        <v>1.0895917000000001E-6</v>
      </c>
      <c r="K54" s="74">
        <f t="shared" si="21"/>
        <v>0</v>
      </c>
      <c r="L54" s="75">
        <f t="shared" si="22"/>
        <v>2.6679722000000001E-6</v>
      </c>
      <c r="M54" s="75">
        <f t="shared" si="23"/>
        <v>0</v>
      </c>
      <c r="N54" s="75">
        <f t="shared" si="23"/>
        <v>0</v>
      </c>
      <c r="O54" s="75">
        <f t="shared" si="23"/>
        <v>0</v>
      </c>
      <c r="P54" s="75">
        <f t="shared" si="23"/>
        <v>1.5668473186032241E-5</v>
      </c>
      <c r="Q54" s="75">
        <f t="shared" si="23"/>
        <v>0</v>
      </c>
      <c r="R54" s="76">
        <f t="shared" si="23"/>
        <v>1.8313799827829888E-5</v>
      </c>
      <c r="S54" s="77">
        <f t="shared" si="24"/>
        <v>1.5478312000000001E-6</v>
      </c>
      <c r="T54" s="78">
        <f t="shared" si="26"/>
        <v>5.3976543749344316E-3</v>
      </c>
      <c r="U54" s="79">
        <f t="shared" si="25"/>
        <v>-3.1058454999999998E-5</v>
      </c>
    </row>
    <row r="55" spans="1:21" s="52" customFormat="1">
      <c r="C55" s="367" t="s">
        <v>158</v>
      </c>
      <c r="D55" s="368"/>
      <c r="E55" s="368"/>
      <c r="F55" s="369"/>
      <c r="G55" s="80" t="s">
        <v>157</v>
      </c>
      <c r="H55" s="71">
        <f t="shared" si="18"/>
        <v>7.2910995999999999E-4</v>
      </c>
      <c r="I55" s="72">
        <f t="shared" si="19"/>
        <v>4.0121414000000001E-7</v>
      </c>
      <c r="J55" s="73">
        <f t="shared" si="20"/>
        <v>1.7209438999999998E-5</v>
      </c>
      <c r="K55" s="74">
        <f t="shared" si="21"/>
        <v>9.6757909090367927E-10</v>
      </c>
      <c r="L55" s="75">
        <f t="shared" si="22"/>
        <v>2.0366199999999998E-5</v>
      </c>
      <c r="M55" s="75">
        <f t="shared" si="23"/>
        <v>0</v>
      </c>
      <c r="N55" s="75">
        <f t="shared" si="23"/>
        <v>0</v>
      </c>
      <c r="O55" s="75">
        <f t="shared" si="23"/>
        <v>0</v>
      </c>
      <c r="P55" s="75">
        <f t="shared" si="23"/>
        <v>6.6031422712564431E-4</v>
      </c>
      <c r="Q55" s="75">
        <f t="shared" si="23"/>
        <v>0</v>
      </c>
      <c r="R55" s="76">
        <f t="shared" si="23"/>
        <v>6.8066289360101096E-4</v>
      </c>
      <c r="S55" s="77">
        <f t="shared" si="24"/>
        <v>1.0997748E-4</v>
      </c>
      <c r="T55" s="78">
        <f t="shared" si="26"/>
        <v>1.5373794878447353E-3</v>
      </c>
      <c r="U55" s="79">
        <f t="shared" si="25"/>
        <v>-1.3034367999999999E-3</v>
      </c>
    </row>
    <row r="56" spans="1:21" s="52" customFormat="1" ht="25.5">
      <c r="C56" s="373" t="s">
        <v>159</v>
      </c>
      <c r="D56" s="374"/>
      <c r="E56" s="374"/>
      <c r="F56" s="375"/>
      <c r="G56" s="81" t="s">
        <v>160</v>
      </c>
      <c r="H56" s="71">
        <f t="shared" si="18"/>
        <v>108.95917000000001</v>
      </c>
      <c r="I56" s="72">
        <f t="shared" si="19"/>
        <v>0</v>
      </c>
      <c r="J56" s="73">
        <f t="shared" si="20"/>
        <v>18.533242000000001</v>
      </c>
      <c r="K56" s="74">
        <f t="shared" si="21"/>
        <v>0</v>
      </c>
      <c r="L56" s="75">
        <f t="shared" si="22"/>
        <v>0</v>
      </c>
      <c r="M56" s="75">
        <f t="shared" si="23"/>
        <v>0</v>
      </c>
      <c r="N56" s="75">
        <f t="shared" si="23"/>
        <v>0</v>
      </c>
      <c r="O56" s="75">
        <f t="shared" si="23"/>
        <v>0</v>
      </c>
      <c r="P56" s="75">
        <f t="shared" si="23"/>
        <v>2553.7576426585015</v>
      </c>
      <c r="Q56" s="75">
        <f t="shared" si="23"/>
        <v>0</v>
      </c>
      <c r="R56" s="76">
        <f t="shared" si="23"/>
        <v>2553.7576426585015</v>
      </c>
      <c r="S56" s="77">
        <f t="shared" si="24"/>
        <v>4511.1133</v>
      </c>
      <c r="T56" s="78">
        <f t="shared" si="26"/>
        <v>7192.3633546585015</v>
      </c>
      <c r="U56" s="79">
        <f t="shared" si="25"/>
        <v>-22097.327000000001</v>
      </c>
    </row>
    <row r="57" spans="1:21" s="52" customFormat="1">
      <c r="C57" s="367" t="s">
        <v>161</v>
      </c>
      <c r="D57" s="368"/>
      <c r="E57" s="368"/>
      <c r="F57" s="369"/>
      <c r="G57" s="80" t="s">
        <v>144</v>
      </c>
      <c r="H57" s="133" t="s">
        <v>186</v>
      </c>
      <c r="I57" s="134" t="s">
        <v>186</v>
      </c>
      <c r="J57" s="135" t="s">
        <v>186</v>
      </c>
      <c r="K57" s="136" t="s">
        <v>186</v>
      </c>
      <c r="L57" s="137" t="s">
        <v>186</v>
      </c>
      <c r="M57" s="137" t="s">
        <v>186</v>
      </c>
      <c r="N57" s="137" t="s">
        <v>186</v>
      </c>
      <c r="O57" s="137" t="s">
        <v>186</v>
      </c>
      <c r="P57" s="137" t="s">
        <v>186</v>
      </c>
      <c r="Q57" s="137" t="s">
        <v>186</v>
      </c>
      <c r="R57" s="138" t="s">
        <v>186</v>
      </c>
      <c r="S57" s="139" t="s">
        <v>186</v>
      </c>
      <c r="T57" s="140" t="s">
        <v>186</v>
      </c>
      <c r="U57" s="141" t="s">
        <v>186</v>
      </c>
    </row>
    <row r="58" spans="1:21" s="52" customFormat="1" ht="15.75" thickBot="1">
      <c r="C58" s="370" t="s">
        <v>162</v>
      </c>
      <c r="D58" s="371"/>
      <c r="E58" s="371"/>
      <c r="F58" s="372"/>
      <c r="G58" s="93" t="s">
        <v>144</v>
      </c>
      <c r="H58" s="155" t="s">
        <v>186</v>
      </c>
      <c r="I58" s="156" t="s">
        <v>186</v>
      </c>
      <c r="J58" s="157" t="s">
        <v>186</v>
      </c>
      <c r="K58" s="158" t="s">
        <v>186</v>
      </c>
      <c r="L58" s="159" t="s">
        <v>186</v>
      </c>
      <c r="M58" s="159" t="s">
        <v>186</v>
      </c>
      <c r="N58" s="159" t="s">
        <v>186</v>
      </c>
      <c r="O58" s="159" t="s">
        <v>186</v>
      </c>
      <c r="P58" s="159" t="s">
        <v>186</v>
      </c>
      <c r="Q58" s="159" t="s">
        <v>186</v>
      </c>
      <c r="R58" s="160" t="s">
        <v>186</v>
      </c>
      <c r="S58" s="161" t="s">
        <v>186</v>
      </c>
      <c r="T58" s="162" t="s">
        <v>186</v>
      </c>
      <c r="U58" s="163" t="s">
        <v>186</v>
      </c>
    </row>
    <row r="59" spans="1:21" s="169" customFormat="1">
      <c r="C59" s="170"/>
      <c r="D59" s="170"/>
      <c r="E59" s="170"/>
      <c r="F59" s="170"/>
      <c r="G59" s="171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</row>
    <row r="60" spans="1:21" s="52" customFormat="1" ht="24" thickBot="1">
      <c r="A60" s="51" t="s">
        <v>174</v>
      </c>
    </row>
    <row r="61" spans="1:21" s="52" customFormat="1" ht="15.75" thickBot="1">
      <c r="C61" s="402" t="s">
        <v>96</v>
      </c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21" s="52" customFormat="1" ht="15.75" thickBot="1">
      <c r="C62" s="377" t="s">
        <v>171</v>
      </c>
      <c r="D62" s="377"/>
      <c r="E62" s="377"/>
      <c r="F62" s="229" t="s">
        <v>27</v>
      </c>
      <c r="G62" s="230" t="s">
        <v>13</v>
      </c>
      <c r="H62" s="231" t="s">
        <v>98</v>
      </c>
      <c r="I62" s="231" t="s">
        <v>99</v>
      </c>
      <c r="J62" s="231" t="s">
        <v>100</v>
      </c>
      <c r="K62" s="231" t="s">
        <v>101</v>
      </c>
      <c r="L62" s="231" t="s">
        <v>64</v>
      </c>
      <c r="M62" s="231" t="s">
        <v>65</v>
      </c>
      <c r="N62" s="231" t="s">
        <v>66</v>
      </c>
      <c r="O62" s="231" t="s">
        <v>67</v>
      </c>
      <c r="P62" s="231" t="s">
        <v>68</v>
      </c>
      <c r="Q62" s="231" t="s">
        <v>69</v>
      </c>
      <c r="R62" s="231" t="s">
        <v>70</v>
      </c>
      <c r="S62" s="231" t="s">
        <v>170</v>
      </c>
    </row>
    <row r="63" spans="1:21" s="52" customFormat="1" ht="15.75" thickBot="1">
      <c r="C63" s="376" t="s">
        <v>33</v>
      </c>
      <c r="D63" s="376"/>
      <c r="E63" s="376"/>
      <c r="F63" s="53" t="s">
        <v>165</v>
      </c>
      <c r="G63" s="54">
        <f>SUM(H63:K63,S63)</f>
        <v>199939.54674322557</v>
      </c>
      <c r="H63" s="55">
        <f t="shared" ref="H63:H68" si="27">H104*$G$7</f>
        <v>11405.072</v>
      </c>
      <c r="I63" s="55">
        <f t="shared" ref="I63:I68" si="28">I104*$H$7</f>
        <v>208.75354999999999</v>
      </c>
      <c r="J63" s="55">
        <f t="shared" ref="J63:J68" si="29">J104*$I$7</f>
        <v>897.13111000000004</v>
      </c>
      <c r="K63" s="55">
        <f>K104*$J$7</f>
        <v>179068.26498322558</v>
      </c>
      <c r="L63" s="55">
        <f t="shared" ref="L63:L68" si="30">L104*$J$7</f>
        <v>1414.2323200379749</v>
      </c>
      <c r="M63" s="55">
        <f t="shared" ref="M63:M68" si="31">M104*1</f>
        <v>24133.947</v>
      </c>
      <c r="N63" s="55">
        <f t="shared" ref="N63:R68" si="32">N104*$J$7</f>
        <v>0</v>
      </c>
      <c r="O63" s="55">
        <f t="shared" si="32"/>
        <v>0</v>
      </c>
      <c r="P63" s="55">
        <f t="shared" si="32"/>
        <v>0</v>
      </c>
      <c r="Q63" s="55">
        <f t="shared" si="32"/>
        <v>152614.99856524909</v>
      </c>
      <c r="R63" s="55">
        <f t="shared" si="32"/>
        <v>0</v>
      </c>
      <c r="S63" s="55">
        <f t="shared" ref="S63:S68" si="33">S104*$K$7</f>
        <v>8360.3251</v>
      </c>
    </row>
    <row r="64" spans="1:21" s="52" customFormat="1" ht="25.5" customHeight="1" thickBot="1">
      <c r="C64" s="395" t="s">
        <v>34</v>
      </c>
      <c r="D64" s="395"/>
      <c r="E64" s="395"/>
      <c r="F64" s="56" t="s">
        <v>10</v>
      </c>
      <c r="G64" s="54">
        <f t="shared" ref="G64:G71" si="34">SUM(H64:K64,S64)</f>
        <v>1.2600538523192941</v>
      </c>
      <c r="H64" s="55">
        <f t="shared" si="27"/>
        <v>0.25254088000000002</v>
      </c>
      <c r="I64" s="55">
        <f t="shared" si="28"/>
        <v>4.2259865000000001E-7</v>
      </c>
      <c r="J64" s="55">
        <f t="shared" si="29"/>
        <v>1.3034368000000002E-4</v>
      </c>
      <c r="K64" s="55">
        <f t="shared" ref="K64:K71" si="35">K105*$J$7</f>
        <v>1.0072589905306442</v>
      </c>
      <c r="L64" s="55">
        <f t="shared" si="30"/>
        <v>0</v>
      </c>
      <c r="M64" s="55">
        <f t="shared" si="31"/>
        <v>1.00609028</v>
      </c>
      <c r="N64" s="55">
        <f t="shared" si="32"/>
        <v>0</v>
      </c>
      <c r="O64" s="55">
        <f t="shared" si="32"/>
        <v>0</v>
      </c>
      <c r="P64" s="55">
        <f t="shared" si="32"/>
        <v>0</v>
      </c>
      <c r="Q64" s="55">
        <f t="shared" si="32"/>
        <v>2.7063726412237502E-3</v>
      </c>
      <c r="R64" s="55">
        <f t="shared" si="32"/>
        <v>0</v>
      </c>
      <c r="S64" s="55">
        <f t="shared" si="33"/>
        <v>1.2321551E-4</v>
      </c>
    </row>
    <row r="65" spans="3:19" s="52" customFormat="1" ht="25.5" customHeight="1" thickBot="1">
      <c r="C65" s="376" t="s">
        <v>35</v>
      </c>
      <c r="D65" s="376"/>
      <c r="E65" s="376"/>
      <c r="F65" s="53" t="s">
        <v>166</v>
      </c>
      <c r="G65" s="54">
        <f t="shared" si="34"/>
        <v>340.64554422658318</v>
      </c>
      <c r="H65" s="55">
        <f t="shared" si="27"/>
        <v>28.207187000000005</v>
      </c>
      <c r="I65" s="55">
        <f t="shared" si="28"/>
        <v>0.93786351000000001</v>
      </c>
      <c r="J65" s="55">
        <f t="shared" si="29"/>
        <v>2.3930285000000002</v>
      </c>
      <c r="K65" s="55">
        <f t="shared" si="35"/>
        <v>296.07309721658322</v>
      </c>
      <c r="L65" s="55">
        <f t="shared" si="30"/>
        <v>0</v>
      </c>
      <c r="M65" s="55">
        <f t="shared" si="31"/>
        <v>3.0549300000000001</v>
      </c>
      <c r="N65" s="55">
        <f t="shared" si="32"/>
        <v>0</v>
      </c>
      <c r="O65" s="55">
        <f t="shared" si="32"/>
        <v>0</v>
      </c>
      <c r="P65" s="55">
        <f t="shared" si="32"/>
        <v>0</v>
      </c>
      <c r="Q65" s="55">
        <f t="shared" si="32"/>
        <v>293.02079724527823</v>
      </c>
      <c r="R65" s="55">
        <f t="shared" si="32"/>
        <v>0</v>
      </c>
      <c r="S65" s="55">
        <f t="shared" si="33"/>
        <v>13.034368000000001</v>
      </c>
    </row>
    <row r="66" spans="3:19" s="52" customFormat="1" ht="16.5" thickBot="1">
      <c r="C66" s="395" t="s">
        <v>36</v>
      </c>
      <c r="D66" s="395"/>
      <c r="E66" s="395"/>
      <c r="F66" s="56" t="s">
        <v>167</v>
      </c>
      <c r="G66" s="54">
        <f t="shared" si="34"/>
        <v>50.790963304501417</v>
      </c>
      <c r="H66" s="55">
        <f t="shared" si="27"/>
        <v>3.1160285999999999</v>
      </c>
      <c r="I66" s="55">
        <f t="shared" si="28"/>
        <v>0.21588172</v>
      </c>
      <c r="J66" s="55">
        <f t="shared" si="29"/>
        <v>0.18431411</v>
      </c>
      <c r="K66" s="55">
        <f t="shared" si="35"/>
        <v>41.714766274501415</v>
      </c>
      <c r="L66" s="55">
        <f t="shared" si="30"/>
        <v>0</v>
      </c>
      <c r="M66" s="55">
        <f t="shared" si="31"/>
        <v>0.82075785999999995</v>
      </c>
      <c r="N66" s="55">
        <f t="shared" si="32"/>
        <v>0</v>
      </c>
      <c r="O66" s="55">
        <f t="shared" si="32"/>
        <v>0</v>
      </c>
      <c r="P66" s="55">
        <f t="shared" si="32"/>
        <v>0</v>
      </c>
      <c r="Q66" s="55">
        <f t="shared" si="32"/>
        <v>40.90081961548676</v>
      </c>
      <c r="R66" s="55">
        <f t="shared" si="32"/>
        <v>0</v>
      </c>
      <c r="S66" s="55">
        <f t="shared" si="33"/>
        <v>5.5599726</v>
      </c>
    </row>
    <row r="67" spans="3:19" s="52" customFormat="1" ht="25.5" customHeight="1" thickBot="1">
      <c r="C67" s="376" t="s">
        <v>37</v>
      </c>
      <c r="D67" s="376"/>
      <c r="E67" s="376"/>
      <c r="F67" s="53" t="s">
        <v>168</v>
      </c>
      <c r="G67" s="54">
        <f t="shared" si="34"/>
        <v>31.05037904812167</v>
      </c>
      <c r="H67" s="55">
        <f t="shared" si="27"/>
        <v>2.5661412000000001</v>
      </c>
      <c r="I67" s="55">
        <f t="shared" si="28"/>
        <v>6.6597474000000004E-2</v>
      </c>
      <c r="J67" s="55">
        <f t="shared" si="29"/>
        <v>0.32891412999999997</v>
      </c>
      <c r="K67" s="55">
        <f t="shared" si="35"/>
        <v>27.572443074121669</v>
      </c>
      <c r="L67" s="55">
        <f t="shared" si="30"/>
        <v>0</v>
      </c>
      <c r="M67" s="55">
        <f t="shared" si="31"/>
        <v>0.19755214000000001</v>
      </c>
      <c r="N67" s="55">
        <f t="shared" si="32"/>
        <v>0</v>
      </c>
      <c r="O67" s="55">
        <f t="shared" si="32"/>
        <v>0</v>
      </c>
      <c r="P67" s="55">
        <f t="shared" si="32"/>
        <v>0</v>
      </c>
      <c r="Q67" s="55">
        <f t="shared" si="32"/>
        <v>27.368956409368003</v>
      </c>
      <c r="R67" s="55">
        <f t="shared" si="32"/>
        <v>0</v>
      </c>
      <c r="S67" s="55">
        <f t="shared" si="33"/>
        <v>0.51628317000000001</v>
      </c>
    </row>
    <row r="68" spans="3:19" s="52" customFormat="1" ht="25.5" customHeight="1" thickBot="1">
      <c r="C68" s="395" t="s">
        <v>38</v>
      </c>
      <c r="D68" s="395"/>
      <c r="E68" s="395"/>
      <c r="F68" s="56" t="s">
        <v>12</v>
      </c>
      <c r="G68" s="54">
        <f t="shared" si="34"/>
        <v>0.49648545892056295</v>
      </c>
      <c r="H68" s="55">
        <f t="shared" si="27"/>
        <v>0.42361695999999999</v>
      </c>
      <c r="I68" s="55">
        <f t="shared" si="28"/>
        <v>8.3501420000000015E-6</v>
      </c>
      <c r="J68" s="55">
        <f t="shared" si="29"/>
        <v>1.0794086000000001E-2</v>
      </c>
      <c r="K68" s="55">
        <f t="shared" si="35"/>
        <v>5.9011132778562979E-2</v>
      </c>
      <c r="L68" s="55">
        <f t="shared" si="30"/>
        <v>0</v>
      </c>
      <c r="M68" s="55">
        <f t="shared" si="31"/>
        <v>7.9020855999999994E-5</v>
      </c>
      <c r="N68" s="55">
        <f t="shared" si="32"/>
        <v>0</v>
      </c>
      <c r="O68" s="55">
        <f t="shared" si="32"/>
        <v>0</v>
      </c>
      <c r="P68" s="55">
        <f t="shared" si="32"/>
        <v>0</v>
      </c>
      <c r="Q68" s="55">
        <f t="shared" si="32"/>
        <v>5.8909389446186136E-2</v>
      </c>
      <c r="R68" s="55">
        <f t="shared" si="32"/>
        <v>0</v>
      </c>
      <c r="S68" s="55">
        <f t="shared" si="33"/>
        <v>3.05493E-3</v>
      </c>
    </row>
    <row r="69" spans="3:19" s="52" customFormat="1" ht="15.75" thickBot="1">
      <c r="C69" s="377" t="s">
        <v>172</v>
      </c>
      <c r="D69" s="377"/>
      <c r="E69" s="377"/>
      <c r="F69" s="227"/>
      <c r="G69" s="227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</row>
    <row r="70" spans="3:19" s="52" customFormat="1" ht="25.5" customHeight="1" thickBot="1">
      <c r="C70" s="376" t="s">
        <v>39</v>
      </c>
      <c r="D70" s="376"/>
      <c r="E70" s="376"/>
      <c r="F70" s="53" t="s">
        <v>11</v>
      </c>
      <c r="G70" s="54">
        <f t="shared" si="34"/>
        <v>19151110.963337217</v>
      </c>
      <c r="H70" s="55">
        <f>H111*$G$7</f>
        <v>342152.16000000003</v>
      </c>
      <c r="I70" s="55">
        <f>I111*$H$7</f>
        <v>2953.0990000000002</v>
      </c>
      <c r="J70" s="55">
        <f>J111*$I$7</f>
        <v>63237.050999999999</v>
      </c>
      <c r="K70" s="55">
        <f t="shared" si="35"/>
        <v>18720773.157337219</v>
      </c>
      <c r="L70" s="55">
        <f>L111*$J$7</f>
        <v>0</v>
      </c>
      <c r="M70" s="55">
        <f>M111*1</f>
        <v>22911.975000000002</v>
      </c>
      <c r="N70" s="55">
        <f t="shared" ref="N70:R71" si="36">N111*$J$7</f>
        <v>0</v>
      </c>
      <c r="O70" s="55">
        <f t="shared" si="36"/>
        <v>0</v>
      </c>
      <c r="P70" s="55">
        <f t="shared" si="36"/>
        <v>0</v>
      </c>
      <c r="Q70" s="55">
        <f t="shared" si="36"/>
        <v>18619029.824960388</v>
      </c>
      <c r="R70" s="55">
        <f t="shared" si="36"/>
        <v>0</v>
      </c>
      <c r="S70" s="55">
        <f>S111*$K$7</f>
        <v>21995.495999999999</v>
      </c>
    </row>
    <row r="71" spans="3:19" s="52" customFormat="1" ht="15.75" thickBot="1">
      <c r="C71" s="395" t="s">
        <v>40</v>
      </c>
      <c r="D71" s="395"/>
      <c r="E71" s="395"/>
      <c r="F71" s="56" t="s">
        <v>169</v>
      </c>
      <c r="G71" s="54">
        <f t="shared" si="34"/>
        <v>73421.337282304594</v>
      </c>
      <c r="H71" s="55">
        <f>H112*$G$7</f>
        <v>1395.0846999999999</v>
      </c>
      <c r="I71" s="55">
        <f>I112*$H$7</f>
        <v>1.8635073000000002E-2</v>
      </c>
      <c r="J71" s="55">
        <f>J112*$I$7</f>
        <v>233.19299000000001</v>
      </c>
      <c r="K71" s="55">
        <f t="shared" si="35"/>
        <v>68371.519357231591</v>
      </c>
      <c r="L71" s="55">
        <f>L112*$J$7</f>
        <v>0</v>
      </c>
      <c r="M71" s="55">
        <f>M112*1</f>
        <v>2.7188877000000002</v>
      </c>
      <c r="N71" s="55">
        <f t="shared" si="36"/>
        <v>0</v>
      </c>
      <c r="O71" s="55">
        <f t="shared" si="36"/>
        <v>0</v>
      </c>
      <c r="P71" s="55">
        <f t="shared" si="36"/>
        <v>0</v>
      </c>
      <c r="Q71" s="55">
        <f t="shared" si="36"/>
        <v>68371.519357231591</v>
      </c>
      <c r="R71" s="55">
        <f t="shared" si="36"/>
        <v>0</v>
      </c>
      <c r="S71" s="55">
        <f>S112*$K$7</f>
        <v>3421.5216</v>
      </c>
    </row>
    <row r="72" spans="3:19" s="52" customFormat="1" ht="15.75" thickBot="1"/>
    <row r="73" spans="3:19" s="52" customFormat="1" ht="15.75" thickBot="1">
      <c r="C73" s="402" t="s">
        <v>173</v>
      </c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</row>
    <row r="74" spans="3:19" s="52" customFormat="1" ht="15.75" thickBot="1">
      <c r="C74" s="377" t="s">
        <v>171</v>
      </c>
      <c r="D74" s="377"/>
      <c r="E74" s="377"/>
      <c r="F74" s="229" t="s">
        <v>27</v>
      </c>
      <c r="G74" s="230" t="s">
        <v>13</v>
      </c>
      <c r="H74" s="231" t="s">
        <v>98</v>
      </c>
      <c r="I74" s="231" t="s">
        <v>99</v>
      </c>
      <c r="J74" s="231" t="s">
        <v>100</v>
      </c>
      <c r="K74" s="231" t="s">
        <v>101</v>
      </c>
      <c r="L74" s="231" t="s">
        <v>64</v>
      </c>
      <c r="M74" s="231" t="s">
        <v>65</v>
      </c>
      <c r="N74" s="231" t="s">
        <v>66</v>
      </c>
      <c r="O74" s="231" t="s">
        <v>67</v>
      </c>
      <c r="P74" s="231" t="s">
        <v>68</v>
      </c>
      <c r="Q74" s="231" t="s">
        <v>69</v>
      </c>
      <c r="R74" s="231" t="s">
        <v>70</v>
      </c>
      <c r="S74" s="231" t="s">
        <v>170</v>
      </c>
    </row>
    <row r="75" spans="3:19" s="52" customFormat="1" ht="42" customHeight="1" thickBot="1">
      <c r="C75" s="376" t="s">
        <v>41</v>
      </c>
      <c r="D75" s="376"/>
      <c r="E75" s="376"/>
      <c r="F75" s="53" t="s">
        <v>11</v>
      </c>
      <c r="G75" s="54">
        <f>SUM(H75:K75,S75)</f>
        <v>2443289.3473917861</v>
      </c>
      <c r="H75" s="55">
        <f>H117*$G$7</f>
        <v>94499.168000000005</v>
      </c>
      <c r="I75" s="55">
        <f>I117*$H$7</f>
        <v>2932.7328000000002</v>
      </c>
      <c r="J75" s="55">
        <f>J117*$I$7</f>
        <v>9714.6774000000005</v>
      </c>
      <c r="K75" s="55">
        <f t="shared" ref="K75:L77" si="37">K117*$J$7</f>
        <v>2319747.978191786</v>
      </c>
      <c r="L75" s="55">
        <f t="shared" si="37"/>
        <v>0</v>
      </c>
      <c r="M75" s="55">
        <f>M117*1</f>
        <v>19042.397000000001</v>
      </c>
      <c r="N75" s="55">
        <f t="shared" ref="N75:R77" si="38">N117*$J$7</f>
        <v>0</v>
      </c>
      <c r="O75" s="55">
        <f t="shared" si="38"/>
        <v>0</v>
      </c>
      <c r="P75" s="55">
        <f t="shared" si="38"/>
        <v>0</v>
      </c>
      <c r="Q75" s="55">
        <f t="shared" si="38"/>
        <v>2299399.3117164196</v>
      </c>
      <c r="R75" s="55">
        <f t="shared" si="38"/>
        <v>0</v>
      </c>
      <c r="S75" s="55">
        <f>S117*$K$7</f>
        <v>16394.791000000001</v>
      </c>
    </row>
    <row r="76" spans="3:19" s="52" customFormat="1" ht="16.5" customHeight="1" thickBot="1">
      <c r="C76" s="376" t="s">
        <v>42</v>
      </c>
      <c r="D76" s="376"/>
      <c r="E76" s="376"/>
      <c r="F76" s="53" t="s">
        <v>169</v>
      </c>
      <c r="G76" s="54">
        <f t="shared" ref="G76:G94" si="39">SUM(H76:K76,S76)</f>
        <v>30323837.815150991</v>
      </c>
      <c r="H76" s="55">
        <f>H118*$G$7</f>
        <v>985724.08000000007</v>
      </c>
      <c r="I76" s="55">
        <f>I118*$H$7</f>
        <v>34317.046999999999</v>
      </c>
      <c r="J76" s="55">
        <f>J118*$I$7</f>
        <v>39815.921000000002</v>
      </c>
      <c r="K76" s="55">
        <f t="shared" si="37"/>
        <v>29200336.392150991</v>
      </c>
      <c r="L76" s="55">
        <f t="shared" si="37"/>
        <v>0</v>
      </c>
      <c r="M76" s="55">
        <f>M118*1</f>
        <v>498971.9</v>
      </c>
      <c r="N76" s="55">
        <f t="shared" si="38"/>
        <v>0</v>
      </c>
      <c r="O76" s="55">
        <f t="shared" si="38"/>
        <v>0</v>
      </c>
      <c r="P76" s="55">
        <f t="shared" si="38"/>
        <v>0</v>
      </c>
      <c r="Q76" s="55">
        <f t="shared" si="38"/>
        <v>28691619.730266824</v>
      </c>
      <c r="R76" s="55">
        <f t="shared" si="38"/>
        <v>0</v>
      </c>
      <c r="S76" s="55">
        <f>S118*$K$7</f>
        <v>63644.375</v>
      </c>
    </row>
    <row r="77" spans="3:19" s="52" customFormat="1" ht="18" customHeight="1" thickBot="1">
      <c r="C77" s="376" t="s">
        <v>43</v>
      </c>
      <c r="D77" s="376"/>
      <c r="E77" s="376"/>
      <c r="F77" s="53" t="s">
        <v>169</v>
      </c>
      <c r="G77" s="54">
        <f t="shared" si="39"/>
        <v>9852696.2688623089</v>
      </c>
      <c r="H77" s="55">
        <f>H119*$G$7</f>
        <v>2301380.6</v>
      </c>
      <c r="I77" s="55">
        <f>I119*$H$7</f>
        <v>8553.8040000000001</v>
      </c>
      <c r="J77" s="55">
        <f>J119*$I$7</f>
        <v>115069.03</v>
      </c>
      <c r="K77" s="55">
        <f t="shared" si="37"/>
        <v>6928720.9348623082</v>
      </c>
      <c r="L77" s="55">
        <f t="shared" si="37"/>
        <v>41816.509606878251</v>
      </c>
      <c r="M77" s="55">
        <f>M119*1</f>
        <v>871673.36</v>
      </c>
      <c r="N77" s="55">
        <f t="shared" si="38"/>
        <v>0</v>
      </c>
      <c r="O77" s="55">
        <f t="shared" si="38"/>
        <v>0</v>
      </c>
      <c r="P77" s="55">
        <f t="shared" si="38"/>
        <v>0</v>
      </c>
      <c r="Q77" s="55">
        <f t="shared" si="38"/>
        <v>6023205.2767084967</v>
      </c>
      <c r="R77" s="55">
        <f t="shared" si="38"/>
        <v>0</v>
      </c>
      <c r="S77" s="55">
        <f>S119*$K$7</f>
        <v>498971.9</v>
      </c>
    </row>
    <row r="78" spans="3:19" s="52" customFormat="1" ht="15.75" thickBot="1">
      <c r="C78" s="377" t="s">
        <v>172</v>
      </c>
      <c r="D78" s="377"/>
      <c r="E78" s="377"/>
      <c r="F78" s="232"/>
      <c r="G78" s="232"/>
      <c r="H78" s="232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</row>
    <row r="79" spans="3:19" s="52" customFormat="1" ht="67.5" customHeight="1" thickBot="1">
      <c r="C79" s="376" t="s">
        <v>44</v>
      </c>
      <c r="D79" s="376"/>
      <c r="E79" s="376"/>
      <c r="F79" s="53" t="s">
        <v>11</v>
      </c>
      <c r="G79" s="54">
        <f t="shared" si="39"/>
        <v>1401016.772549208</v>
      </c>
      <c r="H79" s="55">
        <f t="shared" ref="H79:H94" si="40">H121*$G$7</f>
        <v>4969.3527999999997</v>
      </c>
      <c r="I79" s="55">
        <f t="shared" ref="I79:I90" si="41">I121*$H$7</f>
        <v>3.9306766000000004</v>
      </c>
      <c r="J79" s="55">
        <f t="shared" ref="J79:J90" si="42">J121*$I$7</f>
        <v>194.49721</v>
      </c>
      <c r="K79" s="55">
        <f t="shared" ref="K79:K94" si="43">K121*$J$7</f>
        <v>1393883.6535626082</v>
      </c>
      <c r="L79" s="55">
        <f t="shared" ref="L79:L90" si="44">L121*$J$7</f>
        <v>0</v>
      </c>
      <c r="M79" s="55">
        <f t="shared" ref="M79:M90" si="45">M121*1</f>
        <v>8.5334377999999997</v>
      </c>
      <c r="N79" s="55">
        <f t="shared" ref="N79:R90" si="46">N121*$J$7</f>
        <v>0</v>
      </c>
      <c r="O79" s="55">
        <f t="shared" si="46"/>
        <v>0</v>
      </c>
      <c r="P79" s="55">
        <f t="shared" si="46"/>
        <v>0</v>
      </c>
      <c r="Q79" s="55">
        <f t="shared" si="46"/>
        <v>1393883.6535626082</v>
      </c>
      <c r="R79" s="55">
        <f t="shared" si="46"/>
        <v>0</v>
      </c>
      <c r="S79" s="55">
        <f t="shared" ref="S79:S90" si="47">S121*$K$7</f>
        <v>1965.3383000000001</v>
      </c>
    </row>
    <row r="80" spans="3:19" s="52" customFormat="1" ht="39.75" customHeight="1" thickBot="1">
      <c r="C80" s="376" t="s">
        <v>45</v>
      </c>
      <c r="D80" s="376"/>
      <c r="E80" s="376"/>
      <c r="F80" s="53" t="s">
        <v>11</v>
      </c>
      <c r="G80" s="54">
        <f t="shared" si="39"/>
        <v>12.830706000000001</v>
      </c>
      <c r="H80" s="55">
        <f t="shared" si="40"/>
        <v>12.830706000000001</v>
      </c>
      <c r="I80" s="55">
        <f t="shared" si="41"/>
        <v>0</v>
      </c>
      <c r="J80" s="55">
        <f t="shared" si="42"/>
        <v>0</v>
      </c>
      <c r="K80" s="55">
        <f t="shared" si="43"/>
        <v>0</v>
      </c>
      <c r="L80" s="55">
        <f t="shared" si="44"/>
        <v>0</v>
      </c>
      <c r="M80" s="55">
        <f t="shared" si="45"/>
        <v>0</v>
      </c>
      <c r="N80" s="55">
        <f t="shared" si="46"/>
        <v>0</v>
      </c>
      <c r="O80" s="55">
        <f t="shared" si="46"/>
        <v>0</v>
      </c>
      <c r="P80" s="55">
        <f t="shared" si="46"/>
        <v>0</v>
      </c>
      <c r="Q80" s="55">
        <f t="shared" si="46"/>
        <v>0</v>
      </c>
      <c r="R80" s="55">
        <f t="shared" si="46"/>
        <v>0</v>
      </c>
      <c r="S80" s="55">
        <f t="shared" si="47"/>
        <v>0</v>
      </c>
    </row>
    <row r="81" spans="3:19" s="52" customFormat="1" ht="39.75" customHeight="1" thickBot="1">
      <c r="C81" s="376" t="s">
        <v>46</v>
      </c>
      <c r="D81" s="376"/>
      <c r="E81" s="376"/>
      <c r="F81" s="53" t="s">
        <v>11</v>
      </c>
      <c r="G81" s="54">
        <f t="shared" si="39"/>
        <v>1401026.955649208</v>
      </c>
      <c r="H81" s="55">
        <f t="shared" si="40"/>
        <v>4979.5358999999999</v>
      </c>
      <c r="I81" s="55">
        <f t="shared" si="41"/>
        <v>3.9306766000000004</v>
      </c>
      <c r="J81" s="55">
        <f t="shared" si="42"/>
        <v>194.49721</v>
      </c>
      <c r="K81" s="55">
        <f t="shared" si="43"/>
        <v>1393883.6535626082</v>
      </c>
      <c r="L81" s="55">
        <f t="shared" si="44"/>
        <v>0</v>
      </c>
      <c r="M81" s="55">
        <f t="shared" si="45"/>
        <v>8.5334377999999997</v>
      </c>
      <c r="N81" s="55">
        <f t="shared" si="46"/>
        <v>0</v>
      </c>
      <c r="O81" s="55">
        <f t="shared" si="46"/>
        <v>0</v>
      </c>
      <c r="P81" s="55">
        <f t="shared" si="46"/>
        <v>0</v>
      </c>
      <c r="Q81" s="55">
        <f t="shared" si="46"/>
        <v>1393883.6535626082</v>
      </c>
      <c r="R81" s="55">
        <f t="shared" si="46"/>
        <v>0</v>
      </c>
      <c r="S81" s="55">
        <f t="shared" si="47"/>
        <v>1965.3383000000001</v>
      </c>
    </row>
    <row r="82" spans="3:19" s="52" customFormat="1" ht="39.75" customHeight="1" thickBot="1">
      <c r="C82" s="376" t="s">
        <v>47</v>
      </c>
      <c r="D82" s="376"/>
      <c r="E82" s="376"/>
      <c r="F82" s="53" t="s">
        <v>11</v>
      </c>
      <c r="G82" s="54">
        <f t="shared" si="39"/>
        <v>17714779.899961561</v>
      </c>
      <c r="H82" s="55">
        <f t="shared" si="40"/>
        <v>332987.37</v>
      </c>
      <c r="I82" s="55">
        <f t="shared" si="41"/>
        <v>2942.9159</v>
      </c>
      <c r="J82" s="55">
        <f t="shared" si="42"/>
        <v>62524.234000000004</v>
      </c>
      <c r="K82" s="55">
        <f t="shared" si="43"/>
        <v>17296366.504061561</v>
      </c>
      <c r="L82" s="55">
        <f t="shared" si="44"/>
        <v>0</v>
      </c>
      <c r="M82" s="55">
        <f t="shared" si="45"/>
        <v>18125.918000000001</v>
      </c>
      <c r="N82" s="55">
        <f t="shared" si="46"/>
        <v>0</v>
      </c>
      <c r="O82" s="55">
        <f t="shared" si="46"/>
        <v>0</v>
      </c>
      <c r="P82" s="55">
        <f t="shared" si="46"/>
        <v>0</v>
      </c>
      <c r="Q82" s="55">
        <f t="shared" si="46"/>
        <v>17296366.504061561</v>
      </c>
      <c r="R82" s="55">
        <f t="shared" si="46"/>
        <v>0</v>
      </c>
      <c r="S82" s="55">
        <f t="shared" si="47"/>
        <v>19958.876</v>
      </c>
    </row>
    <row r="83" spans="3:19" s="52" customFormat="1" ht="39.75" customHeight="1" thickBot="1">
      <c r="C83" s="376" t="s">
        <v>48</v>
      </c>
      <c r="D83" s="376"/>
      <c r="E83" s="376"/>
      <c r="F83" s="53" t="s">
        <v>11</v>
      </c>
      <c r="G83" s="54">
        <f t="shared" si="39"/>
        <v>8950.9240619980883</v>
      </c>
      <c r="H83" s="55">
        <f t="shared" si="40"/>
        <v>3767.7470000000003</v>
      </c>
      <c r="I83" s="55">
        <f t="shared" si="41"/>
        <v>0</v>
      </c>
      <c r="J83" s="55">
        <f t="shared" si="42"/>
        <v>431.76344000000006</v>
      </c>
      <c r="K83" s="55">
        <f t="shared" si="43"/>
        <v>4751.4136219980883</v>
      </c>
      <c r="L83" s="55">
        <f t="shared" si="44"/>
        <v>0</v>
      </c>
      <c r="M83" s="55">
        <f t="shared" si="45"/>
        <v>4755.5077000000001</v>
      </c>
      <c r="N83" s="55">
        <f t="shared" si="46"/>
        <v>0</v>
      </c>
      <c r="O83" s="55">
        <f t="shared" si="46"/>
        <v>0</v>
      </c>
      <c r="P83" s="55">
        <f t="shared" si="46"/>
        <v>0</v>
      </c>
      <c r="Q83" s="55">
        <f t="shared" si="46"/>
        <v>0</v>
      </c>
      <c r="R83" s="55">
        <f t="shared" si="46"/>
        <v>0</v>
      </c>
      <c r="S83" s="55">
        <f t="shared" si="47"/>
        <v>0</v>
      </c>
    </row>
    <row r="84" spans="3:19" s="52" customFormat="1" ht="39.75" customHeight="1" thickBot="1">
      <c r="C84" s="376" t="s">
        <v>49</v>
      </c>
      <c r="D84" s="376"/>
      <c r="E84" s="376"/>
      <c r="F84" s="53" t="s">
        <v>11</v>
      </c>
      <c r="G84" s="54">
        <f t="shared" si="39"/>
        <v>17719362.294961561</v>
      </c>
      <c r="H84" s="55">
        <f t="shared" si="40"/>
        <v>337060.61</v>
      </c>
      <c r="I84" s="55">
        <f t="shared" si="41"/>
        <v>2942.9159</v>
      </c>
      <c r="J84" s="55">
        <f t="shared" si="42"/>
        <v>63033.389000000003</v>
      </c>
      <c r="K84" s="55">
        <f t="shared" si="43"/>
        <v>17296366.504061561</v>
      </c>
      <c r="L84" s="55">
        <f t="shared" si="44"/>
        <v>0</v>
      </c>
      <c r="M84" s="55">
        <f t="shared" si="45"/>
        <v>22911.975000000002</v>
      </c>
      <c r="N84" s="55">
        <f t="shared" si="46"/>
        <v>0</v>
      </c>
      <c r="O84" s="55">
        <f t="shared" si="46"/>
        <v>0</v>
      </c>
      <c r="P84" s="55">
        <f t="shared" si="46"/>
        <v>0</v>
      </c>
      <c r="Q84" s="55">
        <f t="shared" si="46"/>
        <v>17296366.504061561</v>
      </c>
      <c r="R84" s="55">
        <f t="shared" si="46"/>
        <v>0</v>
      </c>
      <c r="S84" s="55">
        <f t="shared" si="47"/>
        <v>19958.876</v>
      </c>
    </row>
    <row r="85" spans="3:19" s="52" customFormat="1" ht="15.75" thickBot="1">
      <c r="C85" s="376" t="s">
        <v>50</v>
      </c>
      <c r="D85" s="376"/>
      <c r="E85" s="376"/>
      <c r="F85" s="53" t="s">
        <v>14</v>
      </c>
      <c r="G85" s="54">
        <f t="shared" si="39"/>
        <v>547.85077999999999</v>
      </c>
      <c r="H85" s="55">
        <f t="shared" si="40"/>
        <v>483.69725</v>
      </c>
      <c r="I85" s="55">
        <f t="shared" si="41"/>
        <v>0</v>
      </c>
      <c r="J85" s="55">
        <f t="shared" si="42"/>
        <v>64.153530000000003</v>
      </c>
      <c r="K85" s="55">
        <f t="shared" si="43"/>
        <v>0</v>
      </c>
      <c r="L85" s="55">
        <f t="shared" si="44"/>
        <v>0</v>
      </c>
      <c r="M85" s="55">
        <f t="shared" si="45"/>
        <v>0</v>
      </c>
      <c r="N85" s="55">
        <f t="shared" si="46"/>
        <v>0</v>
      </c>
      <c r="O85" s="55">
        <f t="shared" si="46"/>
        <v>0</v>
      </c>
      <c r="P85" s="55">
        <f t="shared" si="46"/>
        <v>0</v>
      </c>
      <c r="Q85" s="55">
        <f t="shared" si="46"/>
        <v>0</v>
      </c>
      <c r="R85" s="55">
        <f t="shared" si="46"/>
        <v>0</v>
      </c>
      <c r="S85" s="55">
        <f t="shared" si="47"/>
        <v>0</v>
      </c>
    </row>
    <row r="86" spans="3:19" s="52" customFormat="1" ht="24.75" customHeight="1" thickBot="1">
      <c r="C86" s="376" t="s">
        <v>51</v>
      </c>
      <c r="D86" s="376"/>
      <c r="E86" s="376"/>
      <c r="F86" s="53" t="s">
        <v>11</v>
      </c>
      <c r="G86" s="54">
        <f t="shared" si="39"/>
        <v>171.07607999999999</v>
      </c>
      <c r="H86" s="55">
        <f t="shared" si="40"/>
        <v>171.07607999999999</v>
      </c>
      <c r="I86" s="55">
        <f t="shared" si="41"/>
        <v>0</v>
      </c>
      <c r="J86" s="55">
        <f t="shared" si="42"/>
        <v>0</v>
      </c>
      <c r="K86" s="55">
        <f t="shared" si="43"/>
        <v>0</v>
      </c>
      <c r="L86" s="55">
        <f t="shared" si="44"/>
        <v>0</v>
      </c>
      <c r="M86" s="55">
        <f t="shared" si="45"/>
        <v>0</v>
      </c>
      <c r="N86" s="55">
        <f t="shared" si="46"/>
        <v>0</v>
      </c>
      <c r="O86" s="55">
        <f t="shared" si="46"/>
        <v>0</v>
      </c>
      <c r="P86" s="55">
        <f t="shared" si="46"/>
        <v>0</v>
      </c>
      <c r="Q86" s="55">
        <f t="shared" si="46"/>
        <v>0</v>
      </c>
      <c r="R86" s="55">
        <f t="shared" si="46"/>
        <v>0</v>
      </c>
      <c r="S86" s="55">
        <f t="shared" si="47"/>
        <v>0</v>
      </c>
    </row>
    <row r="87" spans="3:19" s="52" customFormat="1" ht="24.75" customHeight="1" thickBot="1">
      <c r="C87" s="376" t="s">
        <v>52</v>
      </c>
      <c r="D87" s="376"/>
      <c r="E87" s="376"/>
      <c r="F87" s="53" t="s">
        <v>11</v>
      </c>
      <c r="G87" s="54">
        <f t="shared" si="39"/>
        <v>0</v>
      </c>
      <c r="H87" s="55">
        <f t="shared" si="40"/>
        <v>0</v>
      </c>
      <c r="I87" s="55">
        <f t="shared" si="41"/>
        <v>0</v>
      </c>
      <c r="J87" s="55">
        <f t="shared" si="42"/>
        <v>0</v>
      </c>
      <c r="K87" s="55">
        <f t="shared" si="43"/>
        <v>0</v>
      </c>
      <c r="L87" s="55">
        <f t="shared" si="44"/>
        <v>0</v>
      </c>
      <c r="M87" s="55">
        <f t="shared" si="45"/>
        <v>0</v>
      </c>
      <c r="N87" s="55">
        <f t="shared" si="46"/>
        <v>0</v>
      </c>
      <c r="O87" s="55">
        <f t="shared" si="46"/>
        <v>0</v>
      </c>
      <c r="P87" s="55">
        <f t="shared" si="46"/>
        <v>0</v>
      </c>
      <c r="Q87" s="55">
        <f t="shared" si="46"/>
        <v>0</v>
      </c>
      <c r="R87" s="55">
        <f t="shared" si="46"/>
        <v>0</v>
      </c>
      <c r="S87" s="55">
        <f t="shared" si="47"/>
        <v>0</v>
      </c>
    </row>
    <row r="88" spans="3:19" s="52" customFormat="1" ht="15.75" thickBot="1">
      <c r="C88" s="376" t="s">
        <v>15</v>
      </c>
      <c r="D88" s="376"/>
      <c r="E88" s="376"/>
      <c r="F88" s="53" t="s">
        <v>14</v>
      </c>
      <c r="G88" s="54">
        <f t="shared" si="39"/>
        <v>36220.907797300439</v>
      </c>
      <c r="H88" s="55">
        <f t="shared" si="40"/>
        <v>34113.385000000002</v>
      </c>
      <c r="I88" s="55">
        <f t="shared" si="41"/>
        <v>0</v>
      </c>
      <c r="J88" s="55">
        <f t="shared" si="42"/>
        <v>1.4358171</v>
      </c>
      <c r="K88" s="55">
        <f t="shared" si="43"/>
        <v>2106.0869802004372</v>
      </c>
      <c r="L88" s="55">
        <f t="shared" si="44"/>
        <v>0</v>
      </c>
      <c r="M88" s="55">
        <f t="shared" si="45"/>
        <v>103.86762</v>
      </c>
      <c r="N88" s="55">
        <f t="shared" si="46"/>
        <v>0</v>
      </c>
      <c r="O88" s="55">
        <f t="shared" si="46"/>
        <v>0</v>
      </c>
      <c r="P88" s="55">
        <f t="shared" si="46"/>
        <v>0</v>
      </c>
      <c r="Q88" s="55">
        <f t="shared" si="46"/>
        <v>1994.1693145859215</v>
      </c>
      <c r="R88" s="55">
        <f t="shared" si="46"/>
        <v>0</v>
      </c>
      <c r="S88" s="55">
        <f t="shared" si="47"/>
        <v>0</v>
      </c>
    </row>
    <row r="89" spans="3:19" s="52" customFormat="1" ht="15.75" thickBot="1">
      <c r="C89" s="376" t="s">
        <v>53</v>
      </c>
      <c r="D89" s="376"/>
      <c r="E89" s="376"/>
      <c r="F89" s="53" t="s">
        <v>14</v>
      </c>
      <c r="G89" s="54">
        <f t="shared" si="39"/>
        <v>121075.75420508433</v>
      </c>
      <c r="H89" s="55">
        <f t="shared" si="40"/>
        <v>7881.7194000000009</v>
      </c>
      <c r="I89" s="55">
        <f t="shared" si="41"/>
        <v>7.4132968000000004</v>
      </c>
      <c r="J89" s="55">
        <f t="shared" si="42"/>
        <v>251.52257000000003</v>
      </c>
      <c r="K89" s="55">
        <f t="shared" si="43"/>
        <v>112935.09893828433</v>
      </c>
      <c r="L89" s="55">
        <f t="shared" si="44"/>
        <v>0</v>
      </c>
      <c r="M89" s="55">
        <f t="shared" si="45"/>
        <v>304.47469000000001</v>
      </c>
      <c r="N89" s="55">
        <f t="shared" si="46"/>
        <v>0</v>
      </c>
      <c r="O89" s="55">
        <f t="shared" si="46"/>
        <v>0</v>
      </c>
      <c r="P89" s="55">
        <f t="shared" si="46"/>
        <v>0</v>
      </c>
      <c r="Q89" s="55">
        <f t="shared" si="46"/>
        <v>112935.09893828433</v>
      </c>
      <c r="R89" s="55">
        <f t="shared" si="46"/>
        <v>0</v>
      </c>
      <c r="S89" s="55">
        <f t="shared" si="47"/>
        <v>0</v>
      </c>
    </row>
    <row r="90" spans="3:19" s="52" customFormat="1" ht="15.75" thickBot="1">
      <c r="C90" s="376" t="s">
        <v>16</v>
      </c>
      <c r="D90" s="376"/>
      <c r="E90" s="376"/>
      <c r="F90" s="53" t="s">
        <v>14</v>
      </c>
      <c r="G90" s="54">
        <f t="shared" si="39"/>
        <v>61.536485491404335</v>
      </c>
      <c r="H90" s="55">
        <f t="shared" si="40"/>
        <v>5.6108881000000004</v>
      </c>
      <c r="I90" s="55">
        <f t="shared" si="41"/>
        <v>5.2850289000000005E-3</v>
      </c>
      <c r="J90" s="55">
        <f t="shared" si="42"/>
        <v>0.16496622</v>
      </c>
      <c r="K90" s="55">
        <f t="shared" si="43"/>
        <v>55.755346142504337</v>
      </c>
      <c r="L90" s="55">
        <f t="shared" si="44"/>
        <v>0</v>
      </c>
      <c r="M90" s="55">
        <f t="shared" si="45"/>
        <v>3.1771272000000003E-2</v>
      </c>
      <c r="N90" s="55">
        <f t="shared" si="46"/>
        <v>0</v>
      </c>
      <c r="O90" s="55">
        <f t="shared" si="46"/>
        <v>0</v>
      </c>
      <c r="P90" s="55">
        <f t="shared" si="46"/>
        <v>0</v>
      </c>
      <c r="Q90" s="55">
        <f t="shared" si="46"/>
        <v>55.755346142504337</v>
      </c>
      <c r="R90" s="55">
        <f t="shared" si="46"/>
        <v>0</v>
      </c>
      <c r="S90" s="55">
        <f t="shared" si="47"/>
        <v>0</v>
      </c>
    </row>
    <row r="91" spans="3:19" s="52" customFormat="1" ht="15.75" thickBot="1">
      <c r="C91" s="376" t="s">
        <v>17</v>
      </c>
      <c r="D91" s="376"/>
      <c r="E91" s="376"/>
      <c r="F91" s="53" t="s">
        <v>14</v>
      </c>
      <c r="G91" s="54">
        <f t="shared" si="39"/>
        <v>1654.03787807</v>
      </c>
      <c r="H91" s="55">
        <f t="shared" si="40"/>
        <v>84.927053999999998</v>
      </c>
      <c r="I91" s="55">
        <f>I133*$G$7</f>
        <v>0</v>
      </c>
      <c r="J91" s="55">
        <f>J133*$G$7</f>
        <v>0.91342407000000003</v>
      </c>
      <c r="K91" s="55">
        <f t="shared" si="43"/>
        <v>0</v>
      </c>
      <c r="L91" s="55">
        <f t="shared" ref="L91:S92" si="48">L133*$G$7</f>
        <v>0</v>
      </c>
      <c r="M91" s="55">
        <f t="shared" si="48"/>
        <v>0</v>
      </c>
      <c r="N91" s="55">
        <f t="shared" si="48"/>
        <v>0</v>
      </c>
      <c r="O91" s="55">
        <f t="shared" si="48"/>
        <v>0</v>
      </c>
      <c r="P91" s="55">
        <f t="shared" si="48"/>
        <v>0</v>
      </c>
      <c r="Q91" s="55">
        <f t="shared" si="48"/>
        <v>0</v>
      </c>
      <c r="R91" s="55">
        <f t="shared" si="48"/>
        <v>0</v>
      </c>
      <c r="S91" s="55">
        <f t="shared" si="48"/>
        <v>1568.1974</v>
      </c>
    </row>
    <row r="92" spans="3:19" s="52" customFormat="1" ht="15.75" thickBot="1">
      <c r="C92" s="376" t="s">
        <v>54</v>
      </c>
      <c r="D92" s="376"/>
      <c r="E92" s="376"/>
      <c r="F92" s="53" t="s">
        <v>14</v>
      </c>
      <c r="G92" s="54">
        <f t="shared" si="39"/>
        <v>0.61811417000000002</v>
      </c>
      <c r="H92" s="55">
        <f t="shared" si="40"/>
        <v>0</v>
      </c>
      <c r="I92" s="55">
        <f>I134*$G$7</f>
        <v>0</v>
      </c>
      <c r="J92" s="55">
        <f>J134*$G$7</f>
        <v>0.61811417000000002</v>
      </c>
      <c r="K92" s="55">
        <f t="shared" si="43"/>
        <v>0</v>
      </c>
      <c r="L92" s="55">
        <f t="shared" si="48"/>
        <v>0</v>
      </c>
      <c r="M92" s="55">
        <f t="shared" si="48"/>
        <v>0</v>
      </c>
      <c r="N92" s="55">
        <f t="shared" si="48"/>
        <v>0</v>
      </c>
      <c r="O92" s="55">
        <f t="shared" si="48"/>
        <v>0</v>
      </c>
      <c r="P92" s="55">
        <f t="shared" si="48"/>
        <v>0</v>
      </c>
      <c r="Q92" s="55">
        <f t="shared" si="48"/>
        <v>0</v>
      </c>
      <c r="R92" s="55">
        <f t="shared" si="48"/>
        <v>0</v>
      </c>
      <c r="S92" s="55">
        <f t="shared" si="48"/>
        <v>0</v>
      </c>
    </row>
    <row r="93" spans="3:19" s="52" customFormat="1" ht="15.75" thickBot="1">
      <c r="C93" s="376" t="s">
        <v>55</v>
      </c>
      <c r="D93" s="376"/>
      <c r="E93" s="376"/>
      <c r="F93" s="53" t="s">
        <v>14</v>
      </c>
      <c r="G93" s="54">
        <f t="shared" si="39"/>
        <v>116.10868507517438</v>
      </c>
      <c r="H93" s="55">
        <f t="shared" si="40"/>
        <v>0</v>
      </c>
      <c r="I93" s="55">
        <f>I135*$H$7</f>
        <v>0</v>
      </c>
      <c r="J93" s="55">
        <f>J135*$I$7</f>
        <v>0.89814941999999998</v>
      </c>
      <c r="K93" s="55">
        <f t="shared" si="43"/>
        <v>72.136022655174386</v>
      </c>
      <c r="L93" s="55">
        <f>L135*$J$7</f>
        <v>0</v>
      </c>
      <c r="M93" s="55">
        <f>M135*1</f>
        <v>72.198178999999996</v>
      </c>
      <c r="N93" s="55">
        <f t="shared" ref="N93:R94" si="49">N135*$J$7</f>
        <v>0</v>
      </c>
      <c r="O93" s="55">
        <f t="shared" si="49"/>
        <v>0</v>
      </c>
      <c r="P93" s="55">
        <f t="shared" si="49"/>
        <v>0</v>
      </c>
      <c r="Q93" s="55">
        <f t="shared" si="49"/>
        <v>0</v>
      </c>
      <c r="R93" s="55">
        <f t="shared" si="49"/>
        <v>0</v>
      </c>
      <c r="S93" s="55">
        <f>S135*$K$7</f>
        <v>43.074513000000003</v>
      </c>
    </row>
    <row r="94" spans="3:19" s="52" customFormat="1" ht="15.75" thickBot="1">
      <c r="C94" s="376" t="s">
        <v>56</v>
      </c>
      <c r="D94" s="376"/>
      <c r="E94" s="376"/>
      <c r="F94" s="53" t="s">
        <v>57</v>
      </c>
      <c r="G94" s="54">
        <f t="shared" si="39"/>
        <v>16.903946000000001</v>
      </c>
      <c r="H94" s="55">
        <f t="shared" si="40"/>
        <v>16.903946000000001</v>
      </c>
      <c r="I94" s="55">
        <f>I136*$H$7</f>
        <v>0</v>
      </c>
      <c r="J94" s="55">
        <f>J136*$I$7</f>
        <v>0</v>
      </c>
      <c r="K94" s="55">
        <f t="shared" si="43"/>
        <v>0</v>
      </c>
      <c r="L94" s="55">
        <f>L136*$J$7</f>
        <v>0</v>
      </c>
      <c r="M94" s="55">
        <f>M136*1</f>
        <v>0</v>
      </c>
      <c r="N94" s="55">
        <f t="shared" si="49"/>
        <v>0</v>
      </c>
      <c r="O94" s="55">
        <f t="shared" si="49"/>
        <v>0</v>
      </c>
      <c r="P94" s="55">
        <f t="shared" si="49"/>
        <v>0</v>
      </c>
      <c r="Q94" s="55">
        <f t="shared" si="49"/>
        <v>0</v>
      </c>
      <c r="R94" s="55">
        <f t="shared" si="49"/>
        <v>0</v>
      </c>
      <c r="S94" s="55">
        <f>S136*$K$7</f>
        <v>0</v>
      </c>
    </row>
    <row r="95" spans="3:19" s="52" customFormat="1"/>
    <row r="96" spans="3:19" s="52" customFormat="1"/>
    <row r="98" spans="1:19" hidden="1"/>
    <row r="99" spans="1:19" hidden="1"/>
    <row r="100" spans="1:19" ht="23.25" hidden="1">
      <c r="A100" s="220" t="s">
        <v>60</v>
      </c>
    </row>
    <row r="101" spans="1:19" ht="24" hidden="1" thickBot="1">
      <c r="A101" s="11"/>
      <c r="C101" s="42" t="s">
        <v>163</v>
      </c>
    </row>
    <row r="102" spans="1:19" ht="15.75" hidden="1" thickBot="1">
      <c r="C102" s="366" t="s">
        <v>96</v>
      </c>
      <c r="D102" s="366"/>
      <c r="E102" s="366"/>
      <c r="F102" s="366"/>
      <c r="G102" s="366"/>
      <c r="H102" s="366"/>
      <c r="I102" s="366"/>
      <c r="J102" s="366"/>
      <c r="K102" s="366"/>
      <c r="L102" s="366"/>
      <c r="M102" s="366"/>
      <c r="N102" s="366"/>
      <c r="O102" s="366"/>
      <c r="P102" s="366"/>
      <c r="Q102" s="366"/>
      <c r="R102" s="366"/>
      <c r="S102" s="366"/>
    </row>
    <row r="103" spans="1:19" ht="15.75" hidden="1" thickBot="1">
      <c r="C103" s="365" t="s">
        <v>171</v>
      </c>
      <c r="D103" s="365"/>
      <c r="E103" s="365"/>
      <c r="F103" s="221" t="s">
        <v>27</v>
      </c>
      <c r="G103" s="222" t="s">
        <v>13</v>
      </c>
      <c r="H103" s="223" t="s">
        <v>98</v>
      </c>
      <c r="I103" s="223" t="s">
        <v>99</v>
      </c>
      <c r="J103" s="223" t="s">
        <v>100</v>
      </c>
      <c r="K103" s="223" t="s">
        <v>101</v>
      </c>
      <c r="L103" s="223" t="s">
        <v>64</v>
      </c>
      <c r="M103" s="223" t="s">
        <v>65</v>
      </c>
      <c r="N103" s="223" t="s">
        <v>66</v>
      </c>
      <c r="O103" s="223" t="s">
        <v>67</v>
      </c>
      <c r="P103" s="223" t="s">
        <v>68</v>
      </c>
      <c r="Q103" s="223" t="s">
        <v>69</v>
      </c>
      <c r="R103" s="223" t="s">
        <v>70</v>
      </c>
      <c r="S103" s="223" t="s">
        <v>170</v>
      </c>
    </row>
    <row r="104" spans="1:19" ht="15.75" hidden="1" thickBot="1">
      <c r="C104" s="299" t="s">
        <v>33</v>
      </c>
      <c r="D104" s="299"/>
      <c r="E104" s="299"/>
      <c r="F104" s="45" t="s">
        <v>165</v>
      </c>
      <c r="G104" s="46">
        <f>'Impacts ramenés à l''UF'!G124*'Impacts ramenés à l''UF'!$G$21</f>
        <v>199588.76</v>
      </c>
      <c r="H104" s="46">
        <f>'Impacts ramenés à l''UF'!H124*'Impacts ramenés à l''UF'!$G$21</f>
        <v>11405.072</v>
      </c>
      <c r="I104" s="46">
        <f>'Impacts ramenés à l''UF'!I124*'Impacts ramenés à l''UF'!$G$21</f>
        <v>208.75354999999999</v>
      </c>
      <c r="J104" s="46">
        <f>'Impacts ramenés à l''UF'!J124*'Impacts ramenés à l''UF'!$G$21</f>
        <v>897.13111000000004</v>
      </c>
      <c r="K104" s="46">
        <f>'Impacts ramenés à l''UF'!K124*'Impacts ramenés à l''UF'!$G$21</f>
        <v>179222.56</v>
      </c>
      <c r="L104" s="46">
        <f>'Impacts ramenés à l''UF'!L124*'Impacts ramenés à l''UF'!$G$21</f>
        <v>1415.4509</v>
      </c>
      <c r="M104" s="46">
        <f>'Impacts ramenés à l''UF'!M124*'Impacts ramenés à l''UF'!$G$21</f>
        <v>24133.947</v>
      </c>
      <c r="N104" s="46">
        <f>'Impacts ramenés à l''UF'!N124*'Impacts ramenés à l''UF'!$G$21</f>
        <v>0</v>
      </c>
      <c r="O104" s="46">
        <f>'Impacts ramenés à l''UF'!O124*'Impacts ramenés à l''UF'!$G$21</f>
        <v>0</v>
      </c>
      <c r="P104" s="46">
        <f>'Impacts ramenés à l''UF'!P124*'Impacts ramenés à l''UF'!$G$21</f>
        <v>0</v>
      </c>
      <c r="Q104" s="46">
        <f>'Impacts ramenés à l''UF'!Q124*'Impacts ramenés à l''UF'!$G$21</f>
        <v>152746.5</v>
      </c>
      <c r="R104" s="46">
        <f>'Impacts ramenés à l''UF'!R124*'Impacts ramenés à l''UF'!$G$21</f>
        <v>0</v>
      </c>
      <c r="S104" s="46">
        <f>'Impacts ramenés à l''UF'!S124*'Impacts ramenés à l''UF'!$G$21</f>
        <v>8360.3251</v>
      </c>
    </row>
    <row r="105" spans="1:19" ht="26.25" hidden="1" customHeight="1" thickBot="1">
      <c r="C105" s="301" t="s">
        <v>34</v>
      </c>
      <c r="D105" s="301"/>
      <c r="E105" s="301"/>
      <c r="F105" s="48" t="s">
        <v>10</v>
      </c>
      <c r="G105" s="46">
        <f>'Impacts ramenés à l''UF'!G125*'Impacts ramenés à l''UF'!$G$21</f>
        <v>1.2627044000000001</v>
      </c>
      <c r="H105" s="46">
        <f>'Impacts ramenés à l''UF'!H125*'Impacts ramenés à l''UF'!$G$21</f>
        <v>0.25254088000000002</v>
      </c>
      <c r="I105" s="46">
        <f>'Impacts ramenés à l''UF'!I125*'Impacts ramenés à l''UF'!$G$21</f>
        <v>4.2259865000000001E-7</v>
      </c>
      <c r="J105" s="46">
        <f>'Impacts ramenés à l''UF'!J125*'Impacts ramenés à l''UF'!$G$21</f>
        <v>1.3034368000000002E-4</v>
      </c>
      <c r="K105" s="46">
        <f>'Impacts ramenés à l''UF'!K125*'Impacts ramenés à l''UF'!$G$21</f>
        <v>1.0081269000000002</v>
      </c>
      <c r="L105" s="46">
        <f>'Impacts ramenés à l''UF'!L125*'Impacts ramenés à l''UF'!$G$21</f>
        <v>0</v>
      </c>
      <c r="M105" s="46">
        <f>'Impacts ramenés à l''UF'!M125*'Impacts ramenés à l''UF'!$G$21</f>
        <v>1.00609028</v>
      </c>
      <c r="N105" s="46">
        <f>'Impacts ramenés à l''UF'!N125*'Impacts ramenés à l''UF'!$G$21</f>
        <v>0</v>
      </c>
      <c r="O105" s="46">
        <f>'Impacts ramenés à l''UF'!O125*'Impacts ramenés à l''UF'!$G$21</f>
        <v>0</v>
      </c>
      <c r="P105" s="46">
        <f>'Impacts ramenés à l''UF'!P125*'Impacts ramenés à l''UF'!$G$21</f>
        <v>0</v>
      </c>
      <c r="Q105" s="46">
        <f>'Impacts ramenés à l''UF'!Q125*'Impacts ramenés à l''UF'!$G$21</f>
        <v>2.7087045999999999E-3</v>
      </c>
      <c r="R105" s="46">
        <f>'Impacts ramenés à l''UF'!R125*'Impacts ramenés à l''UF'!$G$21</f>
        <v>0</v>
      </c>
      <c r="S105" s="46">
        <f>'Impacts ramenés à l''UF'!S125*'Impacts ramenés à l''UF'!$G$21</f>
        <v>1.2321551E-4</v>
      </c>
    </row>
    <row r="106" spans="1:19" ht="26.25" hidden="1" customHeight="1" thickBot="1">
      <c r="C106" s="299" t="s">
        <v>35</v>
      </c>
      <c r="D106" s="299"/>
      <c r="E106" s="299"/>
      <c r="F106" s="45" t="s">
        <v>166</v>
      </c>
      <c r="G106" s="46">
        <f>'Impacts ramenés à l''UF'!G126*'Impacts ramenés à l''UF'!$G$21</f>
        <v>341.13385</v>
      </c>
      <c r="H106" s="46">
        <f>'Impacts ramenés à l''UF'!H126*'Impacts ramenés à l''UF'!$G$21</f>
        <v>28.207187000000005</v>
      </c>
      <c r="I106" s="46">
        <f>'Impacts ramenés à l''UF'!I126*'Impacts ramenés à l''UF'!$G$21</f>
        <v>0.93786351000000001</v>
      </c>
      <c r="J106" s="46">
        <f>'Impacts ramenés à l''UF'!J126*'Impacts ramenés à l''UF'!$G$21</f>
        <v>2.3930285000000002</v>
      </c>
      <c r="K106" s="46">
        <f>'Impacts ramenés à l''UF'!K126*'Impacts ramenés à l''UF'!$G$21</f>
        <v>296.32821000000001</v>
      </c>
      <c r="L106" s="46">
        <f>'Impacts ramenés à l''UF'!L126*'Impacts ramenés à l''UF'!$G$21</f>
        <v>0</v>
      </c>
      <c r="M106" s="46">
        <f>'Impacts ramenés à l''UF'!M126*'Impacts ramenés à l''UF'!$G$21</f>
        <v>3.0549300000000001</v>
      </c>
      <c r="N106" s="46">
        <f>'Impacts ramenés à l''UF'!N126*'Impacts ramenés à l''UF'!$G$21</f>
        <v>0</v>
      </c>
      <c r="O106" s="46">
        <f>'Impacts ramenés à l''UF'!O126*'Impacts ramenés à l''UF'!$G$21</f>
        <v>0</v>
      </c>
      <c r="P106" s="46">
        <f>'Impacts ramenés à l''UF'!P126*'Impacts ramenés à l''UF'!$G$21</f>
        <v>0</v>
      </c>
      <c r="Q106" s="46">
        <f>'Impacts ramenés à l''UF'!Q126*'Impacts ramenés à l''UF'!$G$21</f>
        <v>293.27328</v>
      </c>
      <c r="R106" s="46">
        <f>'Impacts ramenés à l''UF'!R126*'Impacts ramenés à l''UF'!$G$21</f>
        <v>0</v>
      </c>
      <c r="S106" s="46">
        <f>'Impacts ramenés à l''UF'!S126*'Impacts ramenés à l''UF'!$G$21</f>
        <v>13.034368000000001</v>
      </c>
    </row>
    <row r="107" spans="1:19" ht="16.5" hidden="1" thickBot="1">
      <c r="C107" s="301" t="s">
        <v>36</v>
      </c>
      <c r="D107" s="301"/>
      <c r="E107" s="301"/>
      <c r="F107" s="48" t="s">
        <v>167</v>
      </c>
      <c r="G107" s="46">
        <f>'Impacts ramenés à l''UF'!G127*'Impacts ramenés à l''UF'!$G$21</f>
        <v>50.813669000000004</v>
      </c>
      <c r="H107" s="46">
        <f>'Impacts ramenés à l''UF'!H127*'Impacts ramenés à l''UF'!$G$21</f>
        <v>3.1160285999999999</v>
      </c>
      <c r="I107" s="46">
        <f>'Impacts ramenés à l''UF'!I127*'Impacts ramenés à l''UF'!$G$21</f>
        <v>0.21588172</v>
      </c>
      <c r="J107" s="46">
        <f>'Impacts ramenés à l''UF'!J127*'Impacts ramenés à l''UF'!$G$21</f>
        <v>0.18431411</v>
      </c>
      <c r="K107" s="46">
        <f>'Impacts ramenés à l''UF'!K127*'Impacts ramenés à l''UF'!$G$21</f>
        <v>41.750709999999998</v>
      </c>
      <c r="L107" s="46">
        <f>'Impacts ramenés à l''UF'!L127*'Impacts ramenés à l''UF'!$G$21</f>
        <v>0</v>
      </c>
      <c r="M107" s="46">
        <f>'Impacts ramenés à l''UF'!M127*'Impacts ramenés à l''UF'!$G$21</f>
        <v>0.82075785999999995</v>
      </c>
      <c r="N107" s="46">
        <f>'Impacts ramenés à l''UF'!N127*'Impacts ramenés à l''UF'!$G$21</f>
        <v>0</v>
      </c>
      <c r="O107" s="46">
        <f>'Impacts ramenés à l''UF'!O127*'Impacts ramenés à l''UF'!$G$21</f>
        <v>0</v>
      </c>
      <c r="P107" s="46">
        <f>'Impacts ramenés à l''UF'!P127*'Impacts ramenés à l''UF'!$G$21</f>
        <v>0</v>
      </c>
      <c r="Q107" s="46">
        <f>'Impacts ramenés à l''UF'!Q127*'Impacts ramenés à l''UF'!$G$21</f>
        <v>40.936062000000007</v>
      </c>
      <c r="R107" s="46">
        <f>'Impacts ramenés à l''UF'!R127*'Impacts ramenés à l''UF'!$G$21</f>
        <v>0</v>
      </c>
      <c r="S107" s="46">
        <f>'Impacts ramenés à l''UF'!S127*'Impacts ramenés à l''UF'!$G$21</f>
        <v>5.5599726</v>
      </c>
    </row>
    <row r="108" spans="1:19" ht="15.75" hidden="1" thickBot="1">
      <c r="C108" s="299" t="s">
        <v>37</v>
      </c>
      <c r="D108" s="299"/>
      <c r="E108" s="299"/>
      <c r="F108" s="45" t="s">
        <v>168</v>
      </c>
      <c r="G108" s="46">
        <f>'Impacts ramenés à l''UF'!G128*'Impacts ramenés à l''UF'!$G$21</f>
        <v>31.058454999999999</v>
      </c>
      <c r="H108" s="46">
        <f>'Impacts ramenés à l''UF'!H128*'Impacts ramenés à l''UF'!$G$21</f>
        <v>2.5661412000000001</v>
      </c>
      <c r="I108" s="46">
        <f>'Impacts ramenés à l''UF'!I128*'Impacts ramenés à l''UF'!$G$21</f>
        <v>6.6597474000000004E-2</v>
      </c>
      <c r="J108" s="46">
        <f>'Impacts ramenés à l''UF'!J128*'Impacts ramenés à l''UF'!$G$21</f>
        <v>0.32891412999999997</v>
      </c>
      <c r="K108" s="46">
        <f>'Impacts ramenés à l''UF'!K128*'Impacts ramenés à l''UF'!$G$21</f>
        <v>27.596201000000004</v>
      </c>
      <c r="L108" s="46">
        <f>'Impacts ramenés à l''UF'!L128*'Impacts ramenés à l''UF'!$G$21</f>
        <v>0</v>
      </c>
      <c r="M108" s="46">
        <f>'Impacts ramenés à l''UF'!M128*'Impacts ramenés à l''UF'!$G$21</f>
        <v>0.19755214000000001</v>
      </c>
      <c r="N108" s="46">
        <f>'Impacts ramenés à l''UF'!N128*'Impacts ramenés à l''UF'!$G$21</f>
        <v>0</v>
      </c>
      <c r="O108" s="46">
        <f>'Impacts ramenés à l''UF'!O128*'Impacts ramenés à l''UF'!$G$21</f>
        <v>0</v>
      </c>
      <c r="P108" s="46">
        <f>'Impacts ramenés à l''UF'!P128*'Impacts ramenés à l''UF'!$G$21</f>
        <v>0</v>
      </c>
      <c r="Q108" s="46">
        <f>'Impacts ramenés à l''UF'!Q128*'Impacts ramenés à l''UF'!$G$21</f>
        <v>27.392539000000003</v>
      </c>
      <c r="R108" s="46">
        <f>'Impacts ramenés à l''UF'!R128*'Impacts ramenés à l''UF'!$G$21</f>
        <v>0</v>
      </c>
      <c r="S108" s="46">
        <f>'Impacts ramenés à l''UF'!S128*'Impacts ramenés à l''UF'!$G$21</f>
        <v>0.51628317000000001</v>
      </c>
    </row>
    <row r="109" spans="1:19" ht="28.5" hidden="1" customHeight="1" thickBot="1">
      <c r="C109" s="301" t="s">
        <v>38</v>
      </c>
      <c r="D109" s="301"/>
      <c r="E109" s="301"/>
      <c r="F109" s="48" t="s">
        <v>12</v>
      </c>
      <c r="G109" s="46">
        <f>'Impacts ramenés à l''UF'!G129*'Impacts ramenés à l''UF'!$G$21</f>
        <v>0.49693527999999998</v>
      </c>
      <c r="H109" s="46">
        <f>'Impacts ramenés à l''UF'!H129*'Impacts ramenés à l''UF'!$G$21</f>
        <v>0.42361695999999999</v>
      </c>
      <c r="I109" s="46">
        <f>'Impacts ramenés à l''UF'!I129*'Impacts ramenés à l''UF'!$G$21</f>
        <v>8.3501420000000015E-6</v>
      </c>
      <c r="J109" s="46">
        <f>'Impacts ramenés à l''UF'!J129*'Impacts ramenés à l''UF'!$G$21</f>
        <v>1.0794086000000001E-2</v>
      </c>
      <c r="K109" s="46">
        <f>'Impacts ramenés à l''UF'!K129*'Impacts ramenés à l''UF'!$G$21</f>
        <v>5.906198E-2</v>
      </c>
      <c r="L109" s="46">
        <f>'Impacts ramenés à l''UF'!L129*'Impacts ramenés à l''UF'!$G$21</f>
        <v>0</v>
      </c>
      <c r="M109" s="46">
        <f>'Impacts ramenés à l''UF'!M129*'Impacts ramenés à l''UF'!$G$21</f>
        <v>7.9020855999999994E-5</v>
      </c>
      <c r="N109" s="46">
        <f>'Impacts ramenés à l''UF'!N129*'Impacts ramenés à l''UF'!$G$21</f>
        <v>0</v>
      </c>
      <c r="O109" s="46">
        <f>'Impacts ramenés à l''UF'!O129*'Impacts ramenés à l''UF'!$G$21</f>
        <v>0</v>
      </c>
      <c r="P109" s="46">
        <f>'Impacts ramenés à l''UF'!P129*'Impacts ramenés à l''UF'!$G$21</f>
        <v>0</v>
      </c>
      <c r="Q109" s="46">
        <f>'Impacts ramenés à l''UF'!Q129*'Impacts ramenés à l''UF'!$G$21</f>
        <v>5.8960148999999996E-2</v>
      </c>
      <c r="R109" s="46">
        <f>'Impacts ramenés à l''UF'!R129*'Impacts ramenés à l''UF'!$G$21</f>
        <v>0</v>
      </c>
      <c r="S109" s="46">
        <f>'Impacts ramenés à l''UF'!S129*'Impacts ramenés à l''UF'!$G$21</f>
        <v>3.05493E-3</v>
      </c>
    </row>
    <row r="110" spans="1:19" ht="15.75" hidden="1" thickBot="1">
      <c r="C110" s="365" t="s">
        <v>172</v>
      </c>
      <c r="D110" s="365"/>
      <c r="E110" s="365"/>
      <c r="F110" s="224"/>
      <c r="G110" s="225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</row>
    <row r="111" spans="1:19" ht="15.75" hidden="1" thickBot="1">
      <c r="C111" s="299" t="s">
        <v>39</v>
      </c>
      <c r="D111" s="299"/>
      <c r="E111" s="299"/>
      <c r="F111" s="45" t="s">
        <v>11</v>
      </c>
      <c r="G111" s="46">
        <f>'Impacts ramenés à l''UF'!G131*'Impacts ramenés à l''UF'!$G$21</f>
        <v>19144228</v>
      </c>
      <c r="H111" s="46">
        <f>'Impacts ramenés à l''UF'!H131*'Impacts ramenés à l''UF'!$G$21</f>
        <v>342152.16000000003</v>
      </c>
      <c r="I111" s="46">
        <f>'Impacts ramenés à l''UF'!I131*'Impacts ramenés à l''UF'!$G$21</f>
        <v>2953.0990000000002</v>
      </c>
      <c r="J111" s="46">
        <f>'Impacts ramenés à l''UF'!J131*'Impacts ramenés à l''UF'!$G$21</f>
        <v>63237.050999999999</v>
      </c>
      <c r="K111" s="46">
        <f>'Impacts ramenés à l''UF'!K131*'Impacts ramenés à l''UF'!$G$21</f>
        <v>18736904</v>
      </c>
      <c r="L111" s="46">
        <f>'Impacts ramenés à l''UF'!L131*'Impacts ramenés à l''UF'!$G$21</f>
        <v>0</v>
      </c>
      <c r="M111" s="46">
        <f>'Impacts ramenés à l''UF'!M131*'Impacts ramenés à l''UF'!$G$21</f>
        <v>22911.975000000002</v>
      </c>
      <c r="N111" s="46">
        <f>'Impacts ramenés à l''UF'!N131*'Impacts ramenés à l''UF'!$G$21</f>
        <v>0</v>
      </c>
      <c r="O111" s="46">
        <f>'Impacts ramenés à l''UF'!O131*'Impacts ramenés à l''UF'!$G$21</f>
        <v>0</v>
      </c>
      <c r="P111" s="46">
        <f>'Impacts ramenés à l''UF'!P131*'Impacts ramenés à l''UF'!$G$21</f>
        <v>0</v>
      </c>
      <c r="Q111" s="46">
        <f>'Impacts ramenés à l''UF'!Q131*'Impacts ramenés à l''UF'!$G$21</f>
        <v>18635073</v>
      </c>
      <c r="R111" s="46">
        <f>'Impacts ramenés à l''UF'!R131*'Impacts ramenés à l''UF'!$G$21</f>
        <v>0</v>
      </c>
      <c r="S111" s="46">
        <f>'Impacts ramenés à l''UF'!S131*'Impacts ramenés à l''UF'!$G$21</f>
        <v>21995.495999999999</v>
      </c>
    </row>
    <row r="112" spans="1:19" ht="15.75" hidden="1" thickBot="1">
      <c r="C112" s="301" t="s">
        <v>40</v>
      </c>
      <c r="D112" s="301"/>
      <c r="E112" s="301"/>
      <c r="F112" s="48" t="s">
        <v>169</v>
      </c>
      <c r="G112" s="46">
        <f>'Impacts ramenés à l''UF'!G132*'Impacts ramenés à l''UF'!$G$21</f>
        <v>73521.982000000004</v>
      </c>
      <c r="H112" s="46">
        <f>'Impacts ramenés à l''UF'!H132*'Impacts ramenés à l''UF'!$G$21</f>
        <v>1395.0846999999999</v>
      </c>
      <c r="I112" s="46">
        <f>'Impacts ramenés à l''UF'!I132*'Impacts ramenés à l''UF'!$G$21</f>
        <v>1.8635073000000002E-2</v>
      </c>
      <c r="J112" s="46">
        <f>'Impacts ramenés à l''UF'!J132*'Impacts ramenés à l''UF'!$G$21</f>
        <v>233.19299000000001</v>
      </c>
      <c r="K112" s="46">
        <f>'Impacts ramenés à l''UF'!K132*'Impacts ramenés à l''UF'!$G$21</f>
        <v>68430.432000000001</v>
      </c>
      <c r="L112" s="46">
        <f>'Impacts ramenés à l''UF'!L132*'Impacts ramenés à l''UF'!$G$21</f>
        <v>0</v>
      </c>
      <c r="M112" s="46">
        <f>'Impacts ramenés à l''UF'!M132*'Impacts ramenés à l''UF'!$G$21</f>
        <v>2.7188877000000002</v>
      </c>
      <c r="N112" s="46">
        <f>'Impacts ramenés à l''UF'!N132*'Impacts ramenés à l''UF'!$G$21</f>
        <v>0</v>
      </c>
      <c r="O112" s="46">
        <f>'Impacts ramenés à l''UF'!O132*'Impacts ramenés à l''UF'!$G$21</f>
        <v>0</v>
      </c>
      <c r="P112" s="46">
        <f>'Impacts ramenés à l''UF'!P132*'Impacts ramenés à l''UF'!$G$21</f>
        <v>0</v>
      </c>
      <c r="Q112" s="46">
        <f>'Impacts ramenés à l''UF'!Q132*'Impacts ramenés à l''UF'!$G$21</f>
        <v>68430.432000000001</v>
      </c>
      <c r="R112" s="46">
        <f>'Impacts ramenés à l''UF'!R132*'Impacts ramenés à l''UF'!$G$21</f>
        <v>0</v>
      </c>
      <c r="S112" s="46">
        <f>'Impacts ramenés à l''UF'!S132*'Impacts ramenés à l''UF'!$G$21</f>
        <v>3421.5216</v>
      </c>
    </row>
    <row r="113" spans="3:20" hidden="1"/>
    <row r="114" spans="3:20" ht="15.75" hidden="1" thickBot="1"/>
    <row r="115" spans="3:20" ht="15.75" hidden="1" thickBot="1">
      <c r="C115" s="366" t="s">
        <v>173</v>
      </c>
      <c r="D115" s="366"/>
      <c r="E115" s="366"/>
      <c r="F115" s="366"/>
      <c r="G115" s="366"/>
      <c r="H115" s="366"/>
      <c r="I115" s="366"/>
      <c r="J115" s="366"/>
      <c r="K115" s="366"/>
      <c r="L115" s="366"/>
      <c r="M115" s="366"/>
      <c r="N115" s="366"/>
      <c r="O115" s="366"/>
      <c r="P115" s="366"/>
      <c r="Q115" s="366"/>
      <c r="R115" s="366"/>
      <c r="S115" s="366"/>
    </row>
    <row r="116" spans="3:20" ht="15.75" hidden="1" thickBot="1">
      <c r="C116" s="365" t="s">
        <v>171</v>
      </c>
      <c r="D116" s="365"/>
      <c r="E116" s="365"/>
      <c r="F116" s="221" t="s">
        <v>27</v>
      </c>
      <c r="G116" s="222" t="s">
        <v>13</v>
      </c>
      <c r="H116" s="223" t="s">
        <v>98</v>
      </c>
      <c r="I116" s="223" t="s">
        <v>99</v>
      </c>
      <c r="J116" s="223" t="s">
        <v>100</v>
      </c>
      <c r="K116" s="223" t="s">
        <v>101</v>
      </c>
      <c r="L116" s="223" t="s">
        <v>64</v>
      </c>
      <c r="M116" s="223" t="s">
        <v>65</v>
      </c>
      <c r="N116" s="223" t="s">
        <v>66</v>
      </c>
      <c r="O116" s="223" t="s">
        <v>67</v>
      </c>
      <c r="P116" s="223" t="s">
        <v>68</v>
      </c>
      <c r="Q116" s="223" t="s">
        <v>69</v>
      </c>
      <c r="R116" s="223" t="s">
        <v>70</v>
      </c>
      <c r="S116" s="223" t="s">
        <v>170</v>
      </c>
      <c r="T116" s="12"/>
    </row>
    <row r="117" spans="3:20" ht="42.75" hidden="1" customHeight="1" thickBot="1">
      <c r="C117" s="299" t="s">
        <v>41</v>
      </c>
      <c r="D117" s="299"/>
      <c r="E117" s="299"/>
      <c r="F117" s="45" t="s">
        <v>11</v>
      </c>
      <c r="G117" s="46">
        <f>'Impacts ramenés à l''UF'!G137*'Impacts ramenés à l''UF'!$G$21</f>
        <v>2443944</v>
      </c>
      <c r="H117" s="46">
        <f>'Impacts ramenés à l''UF'!H137*'Impacts ramenés à l''UF'!$G$21</f>
        <v>94499.168000000005</v>
      </c>
      <c r="I117" s="46">
        <f>'Impacts ramenés à l''UF'!I137*'Impacts ramenés à l''UF'!$G$21</f>
        <v>2932.7328000000002</v>
      </c>
      <c r="J117" s="46">
        <f>'Impacts ramenés à l''UF'!J137*'Impacts ramenés à l''UF'!$G$21</f>
        <v>9714.6774000000005</v>
      </c>
      <c r="K117" s="46">
        <f>'Impacts ramenés à l''UF'!K137*'Impacts ramenés à l''UF'!$G$21</f>
        <v>2321746.8000000003</v>
      </c>
      <c r="L117" s="46">
        <f>'Impacts ramenés à l''UF'!L137*'Impacts ramenés à l''UF'!$G$21</f>
        <v>0</v>
      </c>
      <c r="M117" s="46">
        <f>'Impacts ramenés à l''UF'!M137*'Impacts ramenés à l''UF'!$G$21</f>
        <v>19042.397000000001</v>
      </c>
      <c r="N117" s="46">
        <f>'Impacts ramenés à l''UF'!N137*'Impacts ramenés à l''UF'!$G$21</f>
        <v>0</v>
      </c>
      <c r="O117" s="46">
        <f>'Impacts ramenés à l''UF'!O137*'Impacts ramenés à l''UF'!$G$21</f>
        <v>0</v>
      </c>
      <c r="P117" s="46">
        <f>'Impacts ramenés à l''UF'!P137*'Impacts ramenés à l''UF'!$G$21</f>
        <v>0</v>
      </c>
      <c r="Q117" s="46">
        <f>'Impacts ramenés à l''UF'!Q137*'Impacts ramenés à l''UF'!$G$21</f>
        <v>2301380.6</v>
      </c>
      <c r="R117" s="46">
        <f>'Impacts ramenés à l''UF'!R137*'Impacts ramenés à l''UF'!$G$21</f>
        <v>0</v>
      </c>
      <c r="S117" s="46">
        <f>'Impacts ramenés à l''UF'!S137*'Impacts ramenés à l''UF'!$G$21</f>
        <v>16394.791000000001</v>
      </c>
    </row>
    <row r="118" spans="3:20" ht="15.75" hidden="1" thickBot="1">
      <c r="C118" s="299" t="s">
        <v>42</v>
      </c>
      <c r="D118" s="299"/>
      <c r="E118" s="299"/>
      <c r="F118" s="45" t="s">
        <v>169</v>
      </c>
      <c r="G118" s="46">
        <f>'Impacts ramenés à l''UF'!G138*'Impacts ramenés à l''UF'!$G$21</f>
        <v>30345638</v>
      </c>
      <c r="H118" s="46">
        <f>'Impacts ramenés à l''UF'!H138*'Impacts ramenés à l''UF'!$G$21</f>
        <v>985724.08000000007</v>
      </c>
      <c r="I118" s="46">
        <f>'Impacts ramenés à l''UF'!I138*'Impacts ramenés à l''UF'!$G$21</f>
        <v>34317.046999999999</v>
      </c>
      <c r="J118" s="46">
        <f>'Impacts ramenés à l''UF'!J138*'Impacts ramenés à l''UF'!$G$21</f>
        <v>39815.921000000002</v>
      </c>
      <c r="K118" s="46">
        <f>'Impacts ramenés à l''UF'!K138*'Impacts ramenés à l''UF'!$G$21</f>
        <v>29225497</v>
      </c>
      <c r="L118" s="46">
        <f>'Impacts ramenés à l''UF'!L138*'Impacts ramenés à l''UF'!$G$21</f>
        <v>0</v>
      </c>
      <c r="M118" s="46">
        <f>'Impacts ramenés à l''UF'!M138*'Impacts ramenés à l''UF'!$G$21</f>
        <v>498971.9</v>
      </c>
      <c r="N118" s="46">
        <f>'Impacts ramenés à l''UF'!N138*'Impacts ramenés à l''UF'!$G$21</f>
        <v>0</v>
      </c>
      <c r="O118" s="46">
        <f>'Impacts ramenés à l''UF'!O138*'Impacts ramenés à l''UF'!$G$21</f>
        <v>0</v>
      </c>
      <c r="P118" s="46">
        <f>'Impacts ramenés à l''UF'!P138*'Impacts ramenés à l''UF'!$G$21</f>
        <v>0</v>
      </c>
      <c r="Q118" s="46">
        <f>'Impacts ramenés à l''UF'!Q138*'Impacts ramenés à l''UF'!$G$21</f>
        <v>28716342</v>
      </c>
      <c r="R118" s="46">
        <f>'Impacts ramenés à l''UF'!R138*'Impacts ramenés à l''UF'!$G$21</f>
        <v>0</v>
      </c>
      <c r="S118" s="46">
        <f>'Impacts ramenés à l''UF'!S138*'Impacts ramenés à l''UF'!$G$21</f>
        <v>63644.375</v>
      </c>
    </row>
    <row r="119" spans="3:20" ht="15.75" hidden="1" thickBot="1">
      <c r="C119" s="299" t="s">
        <v>43</v>
      </c>
      <c r="D119" s="299"/>
      <c r="E119" s="299"/>
      <c r="F119" s="45" t="s">
        <v>169</v>
      </c>
      <c r="G119" s="46">
        <f>'Impacts ramenés à l''UF'!G139*'Impacts ramenés à l''UF'!$G$21</f>
        <v>9867423.9000000004</v>
      </c>
      <c r="H119" s="46">
        <f>'Impacts ramenés à l''UF'!H139*'Impacts ramenés à l''UF'!$G$21</f>
        <v>2301380.6</v>
      </c>
      <c r="I119" s="46">
        <f>'Impacts ramenés à l''UF'!I139*'Impacts ramenés à l''UF'!$G$21</f>
        <v>8553.8040000000001</v>
      </c>
      <c r="J119" s="46">
        <f>'Impacts ramenés à l''UF'!J139*'Impacts ramenés à l''UF'!$G$21</f>
        <v>115069.03</v>
      </c>
      <c r="K119" s="46">
        <f>'Impacts ramenés à l''UF'!K139*'Impacts ramenés à l''UF'!$G$21</f>
        <v>6934691.1000000006</v>
      </c>
      <c r="L119" s="46">
        <f>'Impacts ramenés à l''UF'!L139*'Impacts ramenés à l''UF'!$G$21</f>
        <v>41852.541000000005</v>
      </c>
      <c r="M119" s="46">
        <f>'Impacts ramenés à l''UF'!M139*'Impacts ramenés à l''UF'!$G$21</f>
        <v>871673.36</v>
      </c>
      <c r="N119" s="46">
        <f>'Impacts ramenés à l''UF'!N139*'Impacts ramenés à l''UF'!$G$21</f>
        <v>0</v>
      </c>
      <c r="O119" s="46">
        <f>'Impacts ramenés à l''UF'!O139*'Impacts ramenés à l''UF'!$G$21</f>
        <v>0</v>
      </c>
      <c r="P119" s="46">
        <f>'Impacts ramenés à l''UF'!P139*'Impacts ramenés à l''UF'!$G$21</f>
        <v>0</v>
      </c>
      <c r="Q119" s="46">
        <f>'Impacts ramenés à l''UF'!Q139*'Impacts ramenés à l''UF'!$G$21</f>
        <v>6028395.2000000002</v>
      </c>
      <c r="R119" s="46">
        <f>'Impacts ramenés à l''UF'!R139*'Impacts ramenés à l''UF'!$G$21</f>
        <v>0</v>
      </c>
      <c r="S119" s="46">
        <f>'Impacts ramenés à l''UF'!S139*'Impacts ramenés à l''UF'!$G$21</f>
        <v>498971.9</v>
      </c>
    </row>
    <row r="120" spans="3:20" ht="15.75" hidden="1" thickBot="1">
      <c r="C120" s="365" t="s">
        <v>172</v>
      </c>
      <c r="D120" s="365"/>
      <c r="E120" s="365"/>
      <c r="F120" s="221"/>
      <c r="G120" s="222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12"/>
    </row>
    <row r="121" spans="3:20" ht="43.5" hidden="1" customHeight="1" thickBot="1">
      <c r="C121" s="299" t="s">
        <v>44</v>
      </c>
      <c r="D121" s="299"/>
      <c r="E121" s="299"/>
      <c r="F121" s="45" t="s">
        <v>11</v>
      </c>
      <c r="G121" s="46">
        <f>'Impacts ramenés à l''UF'!G141*'Impacts ramenés à l''UF'!$G$21</f>
        <v>1395084.7</v>
      </c>
      <c r="H121" s="46">
        <f>'Impacts ramenés à l''UF'!H141*'Impacts ramenés à l''UF'!$G$21</f>
        <v>4969.3527999999997</v>
      </c>
      <c r="I121" s="46">
        <f>'Impacts ramenés à l''UF'!I141*'Impacts ramenés à l''UF'!$G$21</f>
        <v>3.9306766000000004</v>
      </c>
      <c r="J121" s="46">
        <f>'Impacts ramenés à l''UF'!J141*'Impacts ramenés à l''UF'!$G$21</f>
        <v>194.49721</v>
      </c>
      <c r="K121" s="46">
        <f>'Impacts ramenés à l''UF'!K141*'Impacts ramenés à l''UF'!$G$21</f>
        <v>1395084.7</v>
      </c>
      <c r="L121" s="46">
        <f>'Impacts ramenés à l''UF'!L141*'Impacts ramenés à l''UF'!$G$21</f>
        <v>0</v>
      </c>
      <c r="M121" s="46">
        <f>'Impacts ramenés à l''UF'!M141*'Impacts ramenés à l''UF'!$G$21</f>
        <v>8.5334377999999997</v>
      </c>
      <c r="N121" s="46">
        <f>'Impacts ramenés à l''UF'!N141*'Impacts ramenés à l''UF'!$G$21</f>
        <v>0</v>
      </c>
      <c r="O121" s="46">
        <f>'Impacts ramenés à l''UF'!O141*'Impacts ramenés à l''UF'!$G$21</f>
        <v>0</v>
      </c>
      <c r="P121" s="46">
        <f>'Impacts ramenés à l''UF'!P141*'Impacts ramenés à l''UF'!$G$21</f>
        <v>0</v>
      </c>
      <c r="Q121" s="46">
        <f>'Impacts ramenés à l''UF'!Q141*'Impacts ramenés à l''UF'!$G$21</f>
        <v>1395084.7</v>
      </c>
      <c r="R121" s="46">
        <f>'Impacts ramenés à l''UF'!R141*'Impacts ramenés à l''UF'!$G$21</f>
        <v>0</v>
      </c>
      <c r="S121" s="46">
        <f>'Impacts ramenés à l''UF'!S141*'Impacts ramenés à l''UF'!$G$21</f>
        <v>1965.3383000000001</v>
      </c>
    </row>
    <row r="122" spans="3:20" ht="43.5" hidden="1" customHeight="1" thickBot="1">
      <c r="C122" s="299" t="s">
        <v>45</v>
      </c>
      <c r="D122" s="299"/>
      <c r="E122" s="299"/>
      <c r="F122" s="45" t="s">
        <v>11</v>
      </c>
      <c r="G122" s="46">
        <f>'Impacts ramenés à l''UF'!G142*'Impacts ramenés à l''UF'!$G$21</f>
        <v>12.830706000000001</v>
      </c>
      <c r="H122" s="46">
        <f>'Impacts ramenés à l''UF'!H142*'Impacts ramenés à l''UF'!$G$21</f>
        <v>12.830706000000001</v>
      </c>
      <c r="I122" s="46">
        <f>'Impacts ramenés à l''UF'!I142*'Impacts ramenés à l''UF'!$G$21</f>
        <v>0</v>
      </c>
      <c r="J122" s="46">
        <f>'Impacts ramenés à l''UF'!J142*'Impacts ramenés à l''UF'!$G$21</f>
        <v>0</v>
      </c>
      <c r="K122" s="46">
        <f>'Impacts ramenés à l''UF'!K142*'Impacts ramenés à l''UF'!$G$21</f>
        <v>0</v>
      </c>
      <c r="L122" s="46">
        <f>'Impacts ramenés à l''UF'!L142*'Impacts ramenés à l''UF'!$G$21</f>
        <v>0</v>
      </c>
      <c r="M122" s="46">
        <f>'Impacts ramenés à l''UF'!M142*'Impacts ramenés à l''UF'!$G$21</f>
        <v>0</v>
      </c>
      <c r="N122" s="46">
        <f>'Impacts ramenés à l''UF'!N142*'Impacts ramenés à l''UF'!$G$21</f>
        <v>0</v>
      </c>
      <c r="O122" s="46">
        <f>'Impacts ramenés à l''UF'!O142*'Impacts ramenés à l''UF'!$G$21</f>
        <v>0</v>
      </c>
      <c r="P122" s="46">
        <f>'Impacts ramenés à l''UF'!P142*'Impacts ramenés à l''UF'!$G$21</f>
        <v>0</v>
      </c>
      <c r="Q122" s="46">
        <f>'Impacts ramenés à l''UF'!Q142*'Impacts ramenés à l''UF'!$G$21</f>
        <v>0</v>
      </c>
      <c r="R122" s="46">
        <f>'Impacts ramenés à l''UF'!R142*'Impacts ramenés à l''UF'!$G$21</f>
        <v>0</v>
      </c>
      <c r="S122" s="46">
        <f>'Impacts ramenés à l''UF'!S142*'Impacts ramenés à l''UF'!$G$21</f>
        <v>0</v>
      </c>
    </row>
    <row r="123" spans="3:20" ht="43.5" hidden="1" customHeight="1" thickBot="1">
      <c r="C123" s="299" t="s">
        <v>46</v>
      </c>
      <c r="D123" s="299"/>
      <c r="E123" s="299"/>
      <c r="F123" s="45" t="s">
        <v>11</v>
      </c>
      <c r="G123" s="46">
        <f>'Impacts ramenés à l''UF'!G143*'Impacts ramenés à l''UF'!$G$21</f>
        <v>1395084.7</v>
      </c>
      <c r="H123" s="46">
        <f>'Impacts ramenés à l''UF'!H143*'Impacts ramenés à l''UF'!$G$21</f>
        <v>4979.5358999999999</v>
      </c>
      <c r="I123" s="46">
        <f>'Impacts ramenés à l''UF'!I143*'Impacts ramenés à l''UF'!$G$21</f>
        <v>3.9306766000000004</v>
      </c>
      <c r="J123" s="46">
        <f>'Impacts ramenés à l''UF'!J143*'Impacts ramenés à l''UF'!$G$21</f>
        <v>194.49721</v>
      </c>
      <c r="K123" s="46">
        <f>'Impacts ramenés à l''UF'!K143*'Impacts ramenés à l''UF'!$G$21</f>
        <v>1395084.7</v>
      </c>
      <c r="L123" s="46">
        <f>'Impacts ramenés à l''UF'!L143*'Impacts ramenés à l''UF'!$G$21</f>
        <v>0</v>
      </c>
      <c r="M123" s="46">
        <f>'Impacts ramenés à l''UF'!M143*'Impacts ramenés à l''UF'!$G$21</f>
        <v>8.5334377999999997</v>
      </c>
      <c r="N123" s="46">
        <f>'Impacts ramenés à l''UF'!N143*'Impacts ramenés à l''UF'!$G$21</f>
        <v>0</v>
      </c>
      <c r="O123" s="46">
        <f>'Impacts ramenés à l''UF'!O143*'Impacts ramenés à l''UF'!$G$21</f>
        <v>0</v>
      </c>
      <c r="P123" s="46">
        <f>'Impacts ramenés à l''UF'!P143*'Impacts ramenés à l''UF'!$G$21</f>
        <v>0</v>
      </c>
      <c r="Q123" s="46">
        <f>'Impacts ramenés à l''UF'!Q143*'Impacts ramenés à l''UF'!$G$21</f>
        <v>1395084.7</v>
      </c>
      <c r="R123" s="46">
        <f>'Impacts ramenés à l''UF'!R143*'Impacts ramenés à l''UF'!$G$21</f>
        <v>0</v>
      </c>
      <c r="S123" s="46">
        <f>'Impacts ramenés à l''UF'!S143*'Impacts ramenés à l''UF'!$G$21</f>
        <v>1965.3383000000001</v>
      </c>
    </row>
    <row r="124" spans="3:20" ht="43.5" hidden="1" customHeight="1" thickBot="1">
      <c r="C124" s="299" t="s">
        <v>47</v>
      </c>
      <c r="D124" s="299"/>
      <c r="E124" s="299"/>
      <c r="F124" s="45" t="s">
        <v>11</v>
      </c>
      <c r="G124" s="46">
        <f>'Impacts ramenés à l''UF'!G144*'Impacts ramenés à l''UF'!$G$21</f>
        <v>17718594</v>
      </c>
      <c r="H124" s="46">
        <f>'Impacts ramenés à l''UF'!H144*'Impacts ramenés à l''UF'!$G$21</f>
        <v>332987.37</v>
      </c>
      <c r="I124" s="46">
        <f>'Impacts ramenés à l''UF'!I144*'Impacts ramenés à l''UF'!$G$21</f>
        <v>2942.9159</v>
      </c>
      <c r="J124" s="46">
        <f>'Impacts ramenés à l''UF'!J144*'Impacts ramenés à l''UF'!$G$21</f>
        <v>62524.234000000004</v>
      </c>
      <c r="K124" s="46">
        <f>'Impacts ramenés à l''UF'!K144*'Impacts ramenés à l''UF'!$G$21</f>
        <v>17311270</v>
      </c>
      <c r="L124" s="46">
        <f>'Impacts ramenés à l''UF'!L144*'Impacts ramenés à l''UF'!$G$21</f>
        <v>0</v>
      </c>
      <c r="M124" s="46">
        <f>'Impacts ramenés à l''UF'!M144*'Impacts ramenés à l''UF'!$G$21</f>
        <v>18125.918000000001</v>
      </c>
      <c r="N124" s="46">
        <f>'Impacts ramenés à l''UF'!N144*'Impacts ramenés à l''UF'!$G$21</f>
        <v>0</v>
      </c>
      <c r="O124" s="46">
        <f>'Impacts ramenés à l''UF'!O144*'Impacts ramenés à l''UF'!$G$21</f>
        <v>0</v>
      </c>
      <c r="P124" s="46">
        <f>'Impacts ramenés à l''UF'!P144*'Impacts ramenés à l''UF'!$G$21</f>
        <v>0</v>
      </c>
      <c r="Q124" s="46">
        <f>'Impacts ramenés à l''UF'!Q144*'Impacts ramenés à l''UF'!$G$21</f>
        <v>17311270</v>
      </c>
      <c r="R124" s="46">
        <f>'Impacts ramenés à l''UF'!R144*'Impacts ramenés à l''UF'!$G$21</f>
        <v>0</v>
      </c>
      <c r="S124" s="46">
        <f>'Impacts ramenés à l''UF'!S144*'Impacts ramenés à l''UF'!$G$21</f>
        <v>19958.876</v>
      </c>
    </row>
    <row r="125" spans="3:20" ht="43.5" hidden="1" customHeight="1" thickBot="1">
      <c r="C125" s="299" t="s">
        <v>48</v>
      </c>
      <c r="D125" s="299"/>
      <c r="E125" s="299"/>
      <c r="F125" s="45" t="s">
        <v>11</v>
      </c>
      <c r="G125" s="46">
        <f>'Impacts ramenés à l''UF'!G145*'Impacts ramenés à l''UF'!$G$21</f>
        <v>8950.9449000000004</v>
      </c>
      <c r="H125" s="46">
        <f>'Impacts ramenés à l''UF'!H145*'Impacts ramenés à l''UF'!$G$21</f>
        <v>3767.7470000000003</v>
      </c>
      <c r="I125" s="46">
        <f>'Impacts ramenés à l''UF'!I145*'Impacts ramenés à l''UF'!$G$21</f>
        <v>0</v>
      </c>
      <c r="J125" s="46">
        <f>'Impacts ramenés à l''UF'!J145*'Impacts ramenés à l''UF'!$G$21</f>
        <v>431.76344000000006</v>
      </c>
      <c r="K125" s="46">
        <f>'Impacts ramenés à l''UF'!K145*'Impacts ramenés à l''UF'!$G$21</f>
        <v>4755.5077000000001</v>
      </c>
      <c r="L125" s="46">
        <f>'Impacts ramenés à l''UF'!L145*'Impacts ramenés à l''UF'!$G$21</f>
        <v>0</v>
      </c>
      <c r="M125" s="46">
        <f>'Impacts ramenés à l''UF'!M145*'Impacts ramenés à l''UF'!$G$21</f>
        <v>4755.5077000000001</v>
      </c>
      <c r="N125" s="46">
        <f>'Impacts ramenés à l''UF'!N145*'Impacts ramenés à l''UF'!$G$21</f>
        <v>0</v>
      </c>
      <c r="O125" s="46">
        <f>'Impacts ramenés à l''UF'!O145*'Impacts ramenés à l''UF'!$G$21</f>
        <v>0</v>
      </c>
      <c r="P125" s="46">
        <f>'Impacts ramenés à l''UF'!P145*'Impacts ramenés à l''UF'!$G$21</f>
        <v>0</v>
      </c>
      <c r="Q125" s="46">
        <f>'Impacts ramenés à l''UF'!Q145*'Impacts ramenés à l''UF'!$G$21</f>
        <v>0</v>
      </c>
      <c r="R125" s="46">
        <f>'Impacts ramenés à l''UF'!R145*'Impacts ramenés à l''UF'!$G$21</f>
        <v>0</v>
      </c>
      <c r="S125" s="46">
        <f>'Impacts ramenés à l''UF'!S145*'Impacts ramenés à l''UF'!$G$21</f>
        <v>0</v>
      </c>
    </row>
    <row r="126" spans="3:20" ht="43.5" hidden="1" customHeight="1" thickBot="1">
      <c r="C126" s="299" t="s">
        <v>49</v>
      </c>
      <c r="D126" s="299"/>
      <c r="E126" s="299"/>
      <c r="F126" s="45" t="s">
        <v>11</v>
      </c>
      <c r="G126" s="46">
        <f>'Impacts ramenés à l''UF'!G146*'Impacts ramenés à l''UF'!$G$21</f>
        <v>17718594</v>
      </c>
      <c r="H126" s="46">
        <f>'Impacts ramenés à l''UF'!H146*'Impacts ramenés à l''UF'!$G$21</f>
        <v>337060.61</v>
      </c>
      <c r="I126" s="46">
        <f>'Impacts ramenés à l''UF'!I146*'Impacts ramenés à l''UF'!$G$21</f>
        <v>2942.9159</v>
      </c>
      <c r="J126" s="46">
        <f>'Impacts ramenés à l''UF'!J146*'Impacts ramenés à l''UF'!$G$21</f>
        <v>63033.389000000003</v>
      </c>
      <c r="K126" s="46">
        <f>'Impacts ramenés à l''UF'!K146*'Impacts ramenés à l''UF'!$G$21</f>
        <v>17311270</v>
      </c>
      <c r="L126" s="46">
        <f>'Impacts ramenés à l''UF'!L146*'Impacts ramenés à l''UF'!$G$21</f>
        <v>0</v>
      </c>
      <c r="M126" s="46">
        <f>'Impacts ramenés à l''UF'!M146*'Impacts ramenés à l''UF'!$G$21</f>
        <v>22911.975000000002</v>
      </c>
      <c r="N126" s="46">
        <f>'Impacts ramenés à l''UF'!N146*'Impacts ramenés à l''UF'!$G$21</f>
        <v>0</v>
      </c>
      <c r="O126" s="46">
        <f>'Impacts ramenés à l''UF'!O146*'Impacts ramenés à l''UF'!$G$21</f>
        <v>0</v>
      </c>
      <c r="P126" s="46">
        <f>'Impacts ramenés à l''UF'!P146*'Impacts ramenés à l''UF'!$G$21</f>
        <v>0</v>
      </c>
      <c r="Q126" s="46">
        <f>'Impacts ramenés à l''UF'!Q146*'Impacts ramenés à l''UF'!$G$21</f>
        <v>17311270</v>
      </c>
      <c r="R126" s="46">
        <f>'Impacts ramenés à l''UF'!R146*'Impacts ramenés à l''UF'!$G$21</f>
        <v>0</v>
      </c>
      <c r="S126" s="46">
        <f>'Impacts ramenés à l''UF'!S146*'Impacts ramenés à l''UF'!$G$21</f>
        <v>19958.876</v>
      </c>
    </row>
    <row r="127" spans="3:20" ht="12.75" hidden="1" customHeight="1" thickBot="1">
      <c r="C127" s="299" t="s">
        <v>50</v>
      </c>
      <c r="D127" s="299"/>
      <c r="E127" s="299"/>
      <c r="F127" s="45" t="s">
        <v>14</v>
      </c>
      <c r="G127" s="46">
        <f>'Impacts ramenés à l''UF'!G147*'Impacts ramenés à l''UF'!$G$21</f>
        <v>547.85077999999999</v>
      </c>
      <c r="H127" s="46">
        <f>'Impacts ramenés à l''UF'!H147*'Impacts ramenés à l''UF'!$G$21</f>
        <v>483.69725</v>
      </c>
      <c r="I127" s="46">
        <f>'Impacts ramenés à l''UF'!I147*'Impacts ramenés à l''UF'!$G$21</f>
        <v>0</v>
      </c>
      <c r="J127" s="46">
        <f>'Impacts ramenés à l''UF'!J147*'Impacts ramenés à l''UF'!$G$21</f>
        <v>64.153530000000003</v>
      </c>
      <c r="K127" s="46">
        <f>'Impacts ramenés à l''UF'!K147*'Impacts ramenés à l''UF'!$G$21</f>
        <v>0</v>
      </c>
      <c r="L127" s="46">
        <f>'Impacts ramenés à l''UF'!L147*'Impacts ramenés à l''UF'!$G$21</f>
        <v>0</v>
      </c>
      <c r="M127" s="46">
        <f>'Impacts ramenés à l''UF'!M147*'Impacts ramenés à l''UF'!$G$21</f>
        <v>0</v>
      </c>
      <c r="N127" s="46">
        <f>'Impacts ramenés à l''UF'!N147*'Impacts ramenés à l''UF'!$G$21</f>
        <v>0</v>
      </c>
      <c r="O127" s="46">
        <f>'Impacts ramenés à l''UF'!O147*'Impacts ramenés à l''UF'!$G$21</f>
        <v>0</v>
      </c>
      <c r="P127" s="46">
        <f>'Impacts ramenés à l''UF'!P147*'Impacts ramenés à l''UF'!$G$21</f>
        <v>0</v>
      </c>
      <c r="Q127" s="46">
        <f>'Impacts ramenés à l''UF'!Q147*'Impacts ramenés à l''UF'!$G$21</f>
        <v>0</v>
      </c>
      <c r="R127" s="46">
        <f>'Impacts ramenés à l''UF'!R147*'Impacts ramenés à l''UF'!$G$21</f>
        <v>0</v>
      </c>
      <c r="S127" s="46">
        <f>'Impacts ramenés à l''UF'!S147*'Impacts ramenés à l''UF'!$G$21</f>
        <v>0</v>
      </c>
    </row>
    <row r="128" spans="3:20" ht="24.75" hidden="1" customHeight="1" thickBot="1">
      <c r="C128" s="299" t="s">
        <v>51</v>
      </c>
      <c r="D128" s="299"/>
      <c r="E128" s="299"/>
      <c r="F128" s="45" t="s">
        <v>11</v>
      </c>
      <c r="G128" s="46">
        <f>'Impacts ramenés à l''UF'!G148*'Impacts ramenés à l''UF'!$G$21</f>
        <v>171.07607999999999</v>
      </c>
      <c r="H128" s="46">
        <f>'Impacts ramenés à l''UF'!H148*'Impacts ramenés à l''UF'!$G$21</f>
        <v>171.07607999999999</v>
      </c>
      <c r="I128" s="46">
        <f>'Impacts ramenés à l''UF'!I148*'Impacts ramenés à l''UF'!$G$21</f>
        <v>0</v>
      </c>
      <c r="J128" s="46">
        <f>'Impacts ramenés à l''UF'!J148*'Impacts ramenés à l''UF'!$G$21</f>
        <v>0</v>
      </c>
      <c r="K128" s="46">
        <f>'Impacts ramenés à l''UF'!K148*'Impacts ramenés à l''UF'!$G$21</f>
        <v>0</v>
      </c>
      <c r="L128" s="46">
        <f>'Impacts ramenés à l''UF'!L148*'Impacts ramenés à l''UF'!$G$21</f>
        <v>0</v>
      </c>
      <c r="M128" s="46">
        <f>'Impacts ramenés à l''UF'!M148*'Impacts ramenés à l''UF'!$G$21</f>
        <v>0</v>
      </c>
      <c r="N128" s="46">
        <f>'Impacts ramenés à l''UF'!N148*'Impacts ramenés à l''UF'!$G$21</f>
        <v>0</v>
      </c>
      <c r="O128" s="46">
        <f>'Impacts ramenés à l''UF'!O148*'Impacts ramenés à l''UF'!$G$21</f>
        <v>0</v>
      </c>
      <c r="P128" s="46">
        <f>'Impacts ramenés à l''UF'!P148*'Impacts ramenés à l''UF'!$G$21</f>
        <v>0</v>
      </c>
      <c r="Q128" s="46">
        <f>'Impacts ramenés à l''UF'!Q148*'Impacts ramenés à l''UF'!$G$21</f>
        <v>0</v>
      </c>
      <c r="R128" s="46">
        <f>'Impacts ramenés à l''UF'!R148*'Impacts ramenés à l''UF'!$G$21</f>
        <v>0</v>
      </c>
      <c r="S128" s="46">
        <f>'Impacts ramenés à l''UF'!S148*'Impacts ramenés à l''UF'!$G$21</f>
        <v>0</v>
      </c>
    </row>
    <row r="129" spans="1:21" ht="24.75" hidden="1" customHeight="1" thickBot="1">
      <c r="C129" s="299" t="s">
        <v>52</v>
      </c>
      <c r="D129" s="299"/>
      <c r="E129" s="299"/>
      <c r="F129" s="45" t="s">
        <v>11</v>
      </c>
      <c r="G129" s="46">
        <f>'Impacts ramenés à l''UF'!G149*'Impacts ramenés à l''UF'!$G$21</f>
        <v>0</v>
      </c>
      <c r="H129" s="46">
        <f>'Impacts ramenés à l''UF'!H149*'Impacts ramenés à l''UF'!$G$21</f>
        <v>0</v>
      </c>
      <c r="I129" s="46">
        <f>'Impacts ramenés à l''UF'!I149*'Impacts ramenés à l''UF'!$G$21</f>
        <v>0</v>
      </c>
      <c r="J129" s="46">
        <f>'Impacts ramenés à l''UF'!J149*'Impacts ramenés à l''UF'!$G$21</f>
        <v>0</v>
      </c>
      <c r="K129" s="46">
        <f>'Impacts ramenés à l''UF'!K149*'Impacts ramenés à l''UF'!$G$21</f>
        <v>0</v>
      </c>
      <c r="L129" s="46">
        <f>'Impacts ramenés à l''UF'!L149*'Impacts ramenés à l''UF'!$G$21</f>
        <v>0</v>
      </c>
      <c r="M129" s="46">
        <f>'Impacts ramenés à l''UF'!M149*'Impacts ramenés à l''UF'!$G$21</f>
        <v>0</v>
      </c>
      <c r="N129" s="46">
        <f>'Impacts ramenés à l''UF'!N149*'Impacts ramenés à l''UF'!$G$21</f>
        <v>0</v>
      </c>
      <c r="O129" s="46">
        <f>'Impacts ramenés à l''UF'!O149*'Impacts ramenés à l''UF'!$G$21</f>
        <v>0</v>
      </c>
      <c r="P129" s="46">
        <f>'Impacts ramenés à l''UF'!P149*'Impacts ramenés à l''UF'!$G$21</f>
        <v>0</v>
      </c>
      <c r="Q129" s="46">
        <f>'Impacts ramenés à l''UF'!Q149*'Impacts ramenés à l''UF'!$G$21</f>
        <v>0</v>
      </c>
      <c r="R129" s="46">
        <f>'Impacts ramenés à l''UF'!R149*'Impacts ramenés à l''UF'!$G$21</f>
        <v>0</v>
      </c>
      <c r="S129" s="46">
        <f>'Impacts ramenés à l''UF'!S149*'Impacts ramenés à l''UF'!$G$21</f>
        <v>0</v>
      </c>
    </row>
    <row r="130" spans="1:21" ht="15.75" hidden="1" thickBot="1">
      <c r="C130" s="299" t="s">
        <v>15</v>
      </c>
      <c r="D130" s="299"/>
      <c r="E130" s="299"/>
      <c r="F130" s="45" t="s">
        <v>14</v>
      </c>
      <c r="G130" s="46">
        <f>'Impacts ramenés à l''UF'!G150*'Impacts ramenés à l''UF'!$G$21</f>
        <v>36251.836000000003</v>
      </c>
      <c r="H130" s="46">
        <f>'Impacts ramenés à l''UF'!H150*'Impacts ramenés à l''UF'!$G$21</f>
        <v>34113.385000000002</v>
      </c>
      <c r="I130" s="46">
        <f>'Impacts ramenés à l''UF'!I150*'Impacts ramenés à l''UF'!$G$21</f>
        <v>0</v>
      </c>
      <c r="J130" s="46">
        <f>'Impacts ramenés à l''UF'!J150*'Impacts ramenés à l''UF'!$G$21</f>
        <v>1.4358171</v>
      </c>
      <c r="K130" s="46">
        <f>'Impacts ramenés à l''UF'!K150*'Impacts ramenés à l''UF'!$G$21</f>
        <v>2107.9016999999999</v>
      </c>
      <c r="L130" s="46">
        <f>'Impacts ramenés à l''UF'!L150*'Impacts ramenés à l''UF'!$G$21</f>
        <v>0</v>
      </c>
      <c r="M130" s="46">
        <f>'Impacts ramenés à l''UF'!M150*'Impacts ramenés à l''UF'!$G$21</f>
        <v>103.86762</v>
      </c>
      <c r="N130" s="46">
        <f>'Impacts ramenés à l''UF'!N150*'Impacts ramenés à l''UF'!$G$21</f>
        <v>0</v>
      </c>
      <c r="O130" s="46">
        <f>'Impacts ramenés à l''UF'!O150*'Impacts ramenés à l''UF'!$G$21</f>
        <v>0</v>
      </c>
      <c r="P130" s="46">
        <f>'Impacts ramenés à l''UF'!P150*'Impacts ramenés à l''UF'!$G$21</f>
        <v>0</v>
      </c>
      <c r="Q130" s="46">
        <f>'Impacts ramenés à l''UF'!Q150*'Impacts ramenés à l''UF'!$G$21</f>
        <v>1995.8876000000002</v>
      </c>
      <c r="R130" s="46">
        <f>'Impacts ramenés à l''UF'!R150*'Impacts ramenés à l''UF'!$G$21</f>
        <v>0</v>
      </c>
      <c r="S130" s="46">
        <f>'Impacts ramenés à l''UF'!S150*'Impacts ramenés à l''UF'!$G$21</f>
        <v>0</v>
      </c>
    </row>
    <row r="131" spans="1:21" ht="15.75" hidden="1" thickBot="1">
      <c r="C131" s="299" t="s">
        <v>53</v>
      </c>
      <c r="D131" s="299"/>
      <c r="E131" s="299"/>
      <c r="F131" s="45" t="s">
        <v>14</v>
      </c>
      <c r="G131" s="46">
        <f>'Impacts ramenés à l''UF'!G151*'Impacts ramenés à l''UF'!$G$21</f>
        <v>121178.89</v>
      </c>
      <c r="H131" s="46">
        <f>'Impacts ramenés à l''UF'!H151*'Impacts ramenés à l''UF'!$G$21</f>
        <v>7881.7194000000009</v>
      </c>
      <c r="I131" s="46">
        <f>'Impacts ramenés à l''UF'!I151*'Impacts ramenés à l''UF'!$G$21</f>
        <v>7.4132968000000004</v>
      </c>
      <c r="J131" s="46">
        <f>'Impacts ramenés à l''UF'!J151*'Impacts ramenés à l''UF'!$G$21</f>
        <v>251.52257000000003</v>
      </c>
      <c r="K131" s="46">
        <f>'Impacts ramenés à l''UF'!K151*'Impacts ramenés à l''UF'!$G$21</f>
        <v>113032.41</v>
      </c>
      <c r="L131" s="46">
        <f>'Impacts ramenés à l''UF'!L151*'Impacts ramenés à l''UF'!$G$21</f>
        <v>0</v>
      </c>
      <c r="M131" s="46">
        <f>'Impacts ramenés à l''UF'!M151*'Impacts ramenés à l''UF'!$G$21</f>
        <v>304.47469000000001</v>
      </c>
      <c r="N131" s="46">
        <f>'Impacts ramenés à l''UF'!N151*'Impacts ramenés à l''UF'!$G$21</f>
        <v>0</v>
      </c>
      <c r="O131" s="46">
        <f>'Impacts ramenés à l''UF'!O151*'Impacts ramenés à l''UF'!$G$21</f>
        <v>0</v>
      </c>
      <c r="P131" s="46">
        <f>'Impacts ramenés à l''UF'!P151*'Impacts ramenés à l''UF'!$G$21</f>
        <v>0</v>
      </c>
      <c r="Q131" s="46">
        <f>'Impacts ramenés à l''UF'!Q151*'Impacts ramenés à l''UF'!$G$21</f>
        <v>113032.41</v>
      </c>
      <c r="R131" s="46">
        <f>'Impacts ramenés à l''UF'!R151*'Impacts ramenés à l''UF'!$G$21</f>
        <v>0</v>
      </c>
      <c r="S131" s="46">
        <f>'Impacts ramenés à l''UF'!S151*'Impacts ramenés à l''UF'!$G$21</f>
        <v>0</v>
      </c>
    </row>
    <row r="132" spans="1:21" ht="15.75" hidden="1" thickBot="1">
      <c r="C132" s="299" t="s">
        <v>16</v>
      </c>
      <c r="D132" s="299"/>
      <c r="E132" s="299"/>
      <c r="F132" s="45" t="s">
        <v>14</v>
      </c>
      <c r="G132" s="46">
        <f>'Impacts ramenés à l''UF'!G152*'Impacts ramenés à l''UF'!$G$21</f>
        <v>61.607754999999997</v>
      </c>
      <c r="H132" s="46">
        <f>'Impacts ramenés à l''UF'!H152*'Impacts ramenés à l''UF'!$G$21</f>
        <v>5.6108881000000004</v>
      </c>
      <c r="I132" s="46">
        <f>'Impacts ramenés à l''UF'!I152*'Impacts ramenés à l''UF'!$G$21</f>
        <v>5.2850289000000005E-3</v>
      </c>
      <c r="J132" s="46">
        <f>'Impacts ramenés à l''UF'!J152*'Impacts ramenés à l''UF'!$G$21</f>
        <v>0.16496622</v>
      </c>
      <c r="K132" s="46">
        <f>'Impacts ramenés à l''UF'!K152*'Impacts ramenés à l''UF'!$G$21</f>
        <v>55.803388000000005</v>
      </c>
      <c r="L132" s="46">
        <f>'Impacts ramenés à l''UF'!L152*'Impacts ramenés à l''UF'!$G$21</f>
        <v>0</v>
      </c>
      <c r="M132" s="46">
        <f>'Impacts ramenés à l''UF'!M152*'Impacts ramenés à l''UF'!$G$21</f>
        <v>3.1771272000000003E-2</v>
      </c>
      <c r="N132" s="46">
        <f>'Impacts ramenés à l''UF'!N152*'Impacts ramenés à l''UF'!$G$21</f>
        <v>0</v>
      </c>
      <c r="O132" s="46">
        <f>'Impacts ramenés à l''UF'!O152*'Impacts ramenés à l''UF'!$G$21</f>
        <v>0</v>
      </c>
      <c r="P132" s="46">
        <f>'Impacts ramenés à l''UF'!P152*'Impacts ramenés à l''UF'!$G$21</f>
        <v>0</v>
      </c>
      <c r="Q132" s="46">
        <f>'Impacts ramenés à l''UF'!Q152*'Impacts ramenés à l''UF'!$G$21</f>
        <v>55.803388000000005</v>
      </c>
      <c r="R132" s="46">
        <f>'Impacts ramenés à l''UF'!R152*'Impacts ramenés à l''UF'!$G$21</f>
        <v>0</v>
      </c>
      <c r="S132" s="46">
        <f>'Impacts ramenés à l''UF'!S152*'Impacts ramenés à l''UF'!$G$21</f>
        <v>0</v>
      </c>
    </row>
    <row r="133" spans="1:21" ht="15.75" hidden="1" thickBot="1">
      <c r="C133" s="299" t="s">
        <v>17</v>
      </c>
      <c r="D133" s="299"/>
      <c r="E133" s="299"/>
      <c r="F133" s="45" t="s">
        <v>14</v>
      </c>
      <c r="G133" s="46">
        <f>'Impacts ramenés à l''UF'!G153*'Impacts ramenés à l''UF'!$G$21</f>
        <v>1659.8453000000002</v>
      </c>
      <c r="H133" s="46">
        <f>'Impacts ramenés à l''UF'!H153*'Impacts ramenés à l''UF'!$G$21</f>
        <v>84.927053999999998</v>
      </c>
      <c r="I133" s="46">
        <f>'Impacts ramenés à l''UF'!I153*'Impacts ramenés à l''UF'!$G$21</f>
        <v>0</v>
      </c>
      <c r="J133" s="46">
        <f>'Impacts ramenés à l''UF'!J153*'Impacts ramenés à l''UF'!$G$21</f>
        <v>0.91342407000000003</v>
      </c>
      <c r="K133" s="46">
        <f>'Impacts ramenés à l''UF'!K153*'Impacts ramenés à l''UF'!$G$21</f>
        <v>0</v>
      </c>
      <c r="L133" s="46">
        <f>'Impacts ramenés à l''UF'!L153*'Impacts ramenés à l''UF'!$G$21</f>
        <v>0</v>
      </c>
      <c r="M133" s="46">
        <f>'Impacts ramenés à l''UF'!M153*'Impacts ramenés à l''UF'!$G$21</f>
        <v>0</v>
      </c>
      <c r="N133" s="46">
        <f>'Impacts ramenés à l''UF'!N153*'Impacts ramenés à l''UF'!$G$21</f>
        <v>0</v>
      </c>
      <c r="O133" s="46">
        <f>'Impacts ramenés à l''UF'!O153*'Impacts ramenés à l''UF'!$G$21</f>
        <v>0</v>
      </c>
      <c r="P133" s="46">
        <f>'Impacts ramenés à l''UF'!P153*'Impacts ramenés à l''UF'!$G$21</f>
        <v>0</v>
      </c>
      <c r="Q133" s="46">
        <f>'Impacts ramenés à l''UF'!Q153*'Impacts ramenés à l''UF'!$G$21</f>
        <v>0</v>
      </c>
      <c r="R133" s="46">
        <f>'Impacts ramenés à l''UF'!R153*'Impacts ramenés à l''UF'!$G$21</f>
        <v>0</v>
      </c>
      <c r="S133" s="46">
        <f>'Impacts ramenés à l''UF'!S153*'Impacts ramenés à l''UF'!$G$21</f>
        <v>1568.1974</v>
      </c>
    </row>
    <row r="134" spans="1:21" ht="15.75" hidden="1" thickBot="1">
      <c r="C134" s="299" t="s">
        <v>54</v>
      </c>
      <c r="D134" s="299"/>
      <c r="E134" s="299"/>
      <c r="F134" s="45" t="s">
        <v>14</v>
      </c>
      <c r="G134" s="46">
        <f>'Impacts ramenés à l''UF'!G154*'Impacts ramenés à l''UF'!$G$21</f>
        <v>0.61811417000000002</v>
      </c>
      <c r="H134" s="46">
        <f>'Impacts ramenés à l''UF'!H154*'Impacts ramenés à l''UF'!$G$21</f>
        <v>0</v>
      </c>
      <c r="I134" s="46">
        <f>'Impacts ramenés à l''UF'!I154*'Impacts ramenés à l''UF'!$G$21</f>
        <v>0</v>
      </c>
      <c r="J134" s="46">
        <f>'Impacts ramenés à l''UF'!J154*'Impacts ramenés à l''UF'!$G$21</f>
        <v>0.61811417000000002</v>
      </c>
      <c r="K134" s="46">
        <f>'Impacts ramenés à l''UF'!K154*'Impacts ramenés à l''UF'!$G$21</f>
        <v>0</v>
      </c>
      <c r="L134" s="46">
        <f>'Impacts ramenés à l''UF'!L154*'Impacts ramenés à l''UF'!$G$21</f>
        <v>0</v>
      </c>
      <c r="M134" s="46">
        <f>'Impacts ramenés à l''UF'!M154*'Impacts ramenés à l''UF'!$G$21</f>
        <v>0</v>
      </c>
      <c r="N134" s="46">
        <f>'Impacts ramenés à l''UF'!N154*'Impacts ramenés à l''UF'!$G$21</f>
        <v>0</v>
      </c>
      <c r="O134" s="46">
        <f>'Impacts ramenés à l''UF'!O154*'Impacts ramenés à l''UF'!$G$21</f>
        <v>0</v>
      </c>
      <c r="P134" s="46">
        <f>'Impacts ramenés à l''UF'!P154*'Impacts ramenés à l''UF'!$G$21</f>
        <v>0</v>
      </c>
      <c r="Q134" s="46">
        <f>'Impacts ramenés à l''UF'!Q154*'Impacts ramenés à l''UF'!$G$21</f>
        <v>0</v>
      </c>
      <c r="R134" s="46">
        <f>'Impacts ramenés à l''UF'!R154*'Impacts ramenés à l''UF'!$G$21</f>
        <v>0</v>
      </c>
      <c r="S134" s="46">
        <f>'Impacts ramenés à l''UF'!S154*'Impacts ramenés à l''UF'!$G$21</f>
        <v>0</v>
      </c>
    </row>
    <row r="135" spans="1:21" ht="15.75" hidden="1" thickBot="1">
      <c r="C135" s="299" t="s">
        <v>55</v>
      </c>
      <c r="D135" s="299"/>
      <c r="E135" s="299"/>
      <c r="F135" s="45" t="s">
        <v>14</v>
      </c>
      <c r="G135" s="46">
        <f>'Impacts ramenés à l''UF'!G155*'Impacts ramenés à l''UF'!$G$21</f>
        <v>116.08734</v>
      </c>
      <c r="H135" s="46">
        <f>'Impacts ramenés à l''UF'!H155*'Impacts ramenés à l''UF'!$G$21</f>
        <v>0</v>
      </c>
      <c r="I135" s="46">
        <f>'Impacts ramenés à l''UF'!I155*'Impacts ramenés à l''UF'!$G$21</f>
        <v>0</v>
      </c>
      <c r="J135" s="46">
        <f>'Impacts ramenés à l''UF'!J155*'Impacts ramenés à l''UF'!$G$21</f>
        <v>0.89814941999999998</v>
      </c>
      <c r="K135" s="46">
        <f>'Impacts ramenés à l''UF'!K155*'Impacts ramenés à l''UF'!$G$21</f>
        <v>72.198178999999996</v>
      </c>
      <c r="L135" s="46">
        <f>'Impacts ramenés à l''UF'!L155*'Impacts ramenés à l''UF'!$G$21</f>
        <v>0</v>
      </c>
      <c r="M135" s="46">
        <f>'Impacts ramenés à l''UF'!M155*'Impacts ramenés à l''UF'!$G$21</f>
        <v>72.198178999999996</v>
      </c>
      <c r="N135" s="46">
        <f>'Impacts ramenés à l''UF'!N155*'Impacts ramenés à l''UF'!$G$21</f>
        <v>0</v>
      </c>
      <c r="O135" s="46">
        <f>'Impacts ramenés à l''UF'!O155*'Impacts ramenés à l''UF'!$G$21</f>
        <v>0</v>
      </c>
      <c r="P135" s="46">
        <f>'Impacts ramenés à l''UF'!P155*'Impacts ramenés à l''UF'!$G$21</f>
        <v>0</v>
      </c>
      <c r="Q135" s="46">
        <f>'Impacts ramenés à l''UF'!Q155*'Impacts ramenés à l''UF'!$G$21</f>
        <v>0</v>
      </c>
      <c r="R135" s="46">
        <f>'Impacts ramenés à l''UF'!R155*'Impacts ramenés à l''UF'!$G$21</f>
        <v>0</v>
      </c>
      <c r="S135" s="46">
        <f>'Impacts ramenés à l''UF'!S155*'Impacts ramenés à l''UF'!$G$21</f>
        <v>43.074513000000003</v>
      </c>
    </row>
    <row r="136" spans="1:21" ht="15.75" hidden="1" thickBot="1">
      <c r="C136" s="299" t="s">
        <v>56</v>
      </c>
      <c r="D136" s="299"/>
      <c r="E136" s="299"/>
      <c r="F136" s="45" t="s">
        <v>57</v>
      </c>
      <c r="G136" s="46">
        <f>'Impacts ramenés à l''UF'!G156*'Impacts ramenés à l''UF'!$G$21</f>
        <v>16.903946000000001</v>
      </c>
      <c r="H136" s="46">
        <f>'Impacts ramenés à l''UF'!H156*'Impacts ramenés à l''UF'!$G$21</f>
        <v>16.903946000000001</v>
      </c>
      <c r="I136" s="46">
        <f>'Impacts ramenés à l''UF'!I156*'Impacts ramenés à l''UF'!$G$21</f>
        <v>0</v>
      </c>
      <c r="J136" s="46">
        <f>'Impacts ramenés à l''UF'!J156*'Impacts ramenés à l''UF'!$G$21</f>
        <v>0</v>
      </c>
      <c r="K136" s="46">
        <f>'Impacts ramenés à l''UF'!K156*'Impacts ramenés à l''UF'!$G$21</f>
        <v>0</v>
      </c>
      <c r="L136" s="46">
        <f>'Impacts ramenés à l''UF'!L156*'Impacts ramenés à l''UF'!$G$21</f>
        <v>0</v>
      </c>
      <c r="M136" s="46">
        <f>'Impacts ramenés à l''UF'!M156*'Impacts ramenés à l''UF'!$G$21</f>
        <v>0</v>
      </c>
      <c r="N136" s="46">
        <f>'Impacts ramenés à l''UF'!N156*'Impacts ramenés à l''UF'!$G$21</f>
        <v>0</v>
      </c>
      <c r="O136" s="46">
        <f>'Impacts ramenés à l''UF'!O156*'Impacts ramenés à l''UF'!$G$21</f>
        <v>0</v>
      </c>
      <c r="P136" s="46">
        <f>'Impacts ramenés à l''UF'!P156*'Impacts ramenés à l''UF'!$G$21</f>
        <v>0</v>
      </c>
      <c r="Q136" s="46">
        <f>'Impacts ramenés à l''UF'!Q156*'Impacts ramenés à l''UF'!$G$21</f>
        <v>0</v>
      </c>
      <c r="R136" s="46">
        <f>'Impacts ramenés à l''UF'!R156*'Impacts ramenés à l''UF'!$G$21</f>
        <v>0</v>
      </c>
      <c r="S136" s="46">
        <f>'Impacts ramenés à l''UF'!S156*'Impacts ramenés à l''UF'!$G$21</f>
        <v>0</v>
      </c>
    </row>
    <row r="137" spans="1:21" hidden="1"/>
    <row r="138" spans="1:21" hidden="1"/>
    <row r="139" spans="1:21" ht="24" hidden="1" thickBot="1">
      <c r="A139" s="11"/>
      <c r="C139" s="42" t="s">
        <v>164</v>
      </c>
    </row>
    <row r="140" spans="1:21" ht="15.75" hidden="1" thickBot="1">
      <c r="C140" s="318" t="s">
        <v>96</v>
      </c>
      <c r="D140" s="319"/>
      <c r="E140" s="319"/>
      <c r="F140" s="319"/>
      <c r="G140" s="319"/>
      <c r="H140" s="319"/>
      <c r="I140" s="319"/>
      <c r="J140" s="319"/>
      <c r="K140" s="319"/>
      <c r="L140" s="319"/>
      <c r="M140" s="319"/>
      <c r="N140" s="319"/>
      <c r="O140" s="319"/>
      <c r="P140" s="319"/>
      <c r="Q140" s="319"/>
      <c r="R140" s="319"/>
      <c r="S140" s="319"/>
      <c r="T140" s="319"/>
      <c r="U140" s="320"/>
    </row>
    <row r="141" spans="1:21" ht="25.5" hidden="1">
      <c r="C141" s="358" t="s">
        <v>97</v>
      </c>
      <c r="D141" s="359"/>
      <c r="E141" s="359"/>
      <c r="F141" s="360"/>
      <c r="G141" s="336" t="s">
        <v>27</v>
      </c>
      <c r="H141" s="22" t="s">
        <v>98</v>
      </c>
      <c r="I141" s="23" t="s">
        <v>99</v>
      </c>
      <c r="J141" s="24" t="s">
        <v>100</v>
      </c>
      <c r="K141" s="338" t="s">
        <v>101</v>
      </c>
      <c r="L141" s="339"/>
      <c r="M141" s="339"/>
      <c r="N141" s="339"/>
      <c r="O141" s="339"/>
      <c r="P141" s="339"/>
      <c r="Q141" s="339"/>
      <c r="R141" s="340"/>
      <c r="S141" s="25" t="s">
        <v>102</v>
      </c>
      <c r="T141" s="341" t="s">
        <v>103</v>
      </c>
      <c r="U141" s="26" t="s">
        <v>104</v>
      </c>
    </row>
    <row r="142" spans="1:21" ht="15.75" hidden="1" thickBot="1">
      <c r="C142" s="361"/>
      <c r="D142" s="362"/>
      <c r="E142" s="362"/>
      <c r="F142" s="363"/>
      <c r="G142" s="337"/>
      <c r="H142" s="27" t="s">
        <v>105</v>
      </c>
      <c r="I142" s="28" t="s">
        <v>106</v>
      </c>
      <c r="J142" s="29" t="s">
        <v>107</v>
      </c>
      <c r="K142" s="30" t="s">
        <v>108</v>
      </c>
      <c r="L142" s="31" t="s">
        <v>109</v>
      </c>
      <c r="M142" s="31" t="s">
        <v>110</v>
      </c>
      <c r="N142" s="31" t="s">
        <v>111</v>
      </c>
      <c r="O142" s="31" t="s">
        <v>112</v>
      </c>
      <c r="P142" s="31" t="s">
        <v>113</v>
      </c>
      <c r="Q142" s="31" t="s">
        <v>114</v>
      </c>
      <c r="R142" s="32" t="s">
        <v>115</v>
      </c>
      <c r="S142" s="33" t="s">
        <v>116</v>
      </c>
      <c r="T142" s="364"/>
      <c r="U142" s="34" t="s">
        <v>117</v>
      </c>
    </row>
    <row r="143" spans="1:21" hidden="1">
      <c r="C143" s="343" t="s">
        <v>118</v>
      </c>
      <c r="D143" s="344"/>
      <c r="E143" s="344"/>
      <c r="F143" s="345"/>
      <c r="G143" s="35" t="s">
        <v>119</v>
      </c>
      <c r="H143" s="133">
        <f>'Impacts ramenés à l''UF'!H163*'Impacts ramenés à l''UF'!$G$21</f>
        <v>10692.255000000001</v>
      </c>
      <c r="I143" s="134">
        <f>'Impacts ramenés à l''UF'!I163*'Impacts ramenés à l''UF'!$G$21</f>
        <v>211.80848</v>
      </c>
      <c r="J143" s="135">
        <f>'Impacts ramenés à l''UF'!J163*'Impacts ramenés à l''UF'!$G$21</f>
        <v>950.08323000000007</v>
      </c>
      <c r="K143" s="136">
        <f>'Impacts ramenés à l''UF'!K163*'Impacts ramenés à l''UF'!$G$21</f>
        <v>1568.1974</v>
      </c>
      <c r="L143" s="137">
        <f>'Impacts ramenés à l''UF'!L163*'Impacts ramenés à l''UF'!$G$21</f>
        <v>19857.045000000002</v>
      </c>
      <c r="M143" s="137">
        <f>'Impacts ramenés à l''UF'!M163*'Impacts ramenés à l''UF'!$G$21</f>
        <v>0</v>
      </c>
      <c r="N143" s="137">
        <f>'Impacts ramenés à l''UF'!N163*'Impacts ramenés à l''UF'!$G$21</f>
        <v>0</v>
      </c>
      <c r="O143" s="137">
        <f>'Impacts ramenés à l''UF'!O163*'Impacts ramenés à l''UF'!$G$21</f>
        <v>0</v>
      </c>
      <c r="P143" s="137">
        <f>'Impacts ramenés à l''UF'!P163*'Impacts ramenés à l''UF'!$G$21</f>
        <v>163947.91</v>
      </c>
      <c r="Q143" s="137">
        <f>'Impacts ramenés à l''UF'!Q163*'Impacts ramenés à l''UF'!$G$21</f>
        <v>0</v>
      </c>
      <c r="R143" s="138">
        <f>'Impacts ramenés à l''UF'!R163*'Impacts ramenés à l''UF'!$G$21</f>
        <v>185332.42</v>
      </c>
      <c r="S143" s="139">
        <f>'Impacts ramenés à l''UF'!S163*'Impacts ramenés à l''UF'!$G$21</f>
        <v>8991.6772999999994</v>
      </c>
      <c r="T143" s="140">
        <f>'Impacts ramenés à l''UF'!T163*'Impacts ramenés à l''UF'!$G$21</f>
        <v>205698.62</v>
      </c>
      <c r="U143" s="141">
        <f>'Impacts ramenés à l''UF'!U163*'Impacts ramenés à l''UF'!$G$21</f>
        <v>-3747.3807999999999</v>
      </c>
    </row>
    <row r="144" spans="1:21" hidden="1">
      <c r="C144" s="312" t="s">
        <v>120</v>
      </c>
      <c r="D144" s="313"/>
      <c r="E144" s="313"/>
      <c r="F144" s="314"/>
      <c r="G144" s="36" t="s">
        <v>119</v>
      </c>
      <c r="H144" s="133">
        <f>'Impacts ramenés à l''UF'!H164*'Impacts ramenés à l''UF'!$G$21</f>
        <v>10284.931</v>
      </c>
      <c r="I144" s="134">
        <f>'Impacts ramenés à l''UF'!I164*'Impacts ramenés à l''UF'!$G$21</f>
        <v>211.80848</v>
      </c>
      <c r="J144" s="135">
        <f>'Impacts ramenés à l''UF'!J164*'Impacts ramenés à l''UF'!$G$21</f>
        <v>939.9001300000001</v>
      </c>
      <c r="K144" s="136">
        <f>'Impacts ramenés à l''UF'!K164*'Impacts ramenés à l''UF'!$G$21</f>
        <v>1568.1974</v>
      </c>
      <c r="L144" s="137">
        <f>'Impacts ramenés à l''UF'!L164*'Impacts ramenés à l''UF'!$G$21</f>
        <v>19857.045000000002</v>
      </c>
      <c r="M144" s="137">
        <f>'Impacts ramenés à l''UF'!M164*'Impacts ramenés à l''UF'!$G$21</f>
        <v>0</v>
      </c>
      <c r="N144" s="137">
        <f>'Impacts ramenés à l''UF'!N164*'Impacts ramenés à l''UF'!$G$21</f>
        <v>0</v>
      </c>
      <c r="O144" s="137">
        <f>'Impacts ramenés à l''UF'!O164*'Impacts ramenés à l''UF'!$G$21</f>
        <v>0</v>
      </c>
      <c r="P144" s="137">
        <f>'Impacts ramenés à l''UF'!P164*'Impacts ramenés à l''UF'!$G$21</f>
        <v>161911.29</v>
      </c>
      <c r="Q144" s="137">
        <f>'Impacts ramenés à l''UF'!Q164*'Impacts ramenés à l''UF'!$G$21</f>
        <v>0</v>
      </c>
      <c r="R144" s="138">
        <f>'Impacts ramenés à l''UF'!R164*'Impacts ramenés à l''UF'!$G$21</f>
        <v>183295.80000000002</v>
      </c>
      <c r="S144" s="139">
        <f>'Impacts ramenés à l''UF'!S164*'Impacts ramenés à l''UF'!$G$21</f>
        <v>8940.7618000000002</v>
      </c>
      <c r="T144" s="140">
        <f>'Impacts ramenés à l''UF'!T164*'Impacts ramenés à l''UF'!$G$21</f>
        <v>203662</v>
      </c>
      <c r="U144" s="141">
        <f>'Impacts ramenés à l''UF'!U164*'Impacts ramenés à l''UF'!$G$21</f>
        <v>-3686.2822000000006</v>
      </c>
    </row>
    <row r="145" spans="3:21" hidden="1">
      <c r="C145" s="324" t="s">
        <v>121</v>
      </c>
      <c r="D145" s="325"/>
      <c r="E145" s="325"/>
      <c r="F145" s="326"/>
      <c r="G145" s="37" t="s">
        <v>119</v>
      </c>
      <c r="H145" s="133">
        <f>'Impacts ramenés à l''UF'!H165*'Impacts ramenés à l''UF'!$G$21</f>
        <v>340.11554000000001</v>
      </c>
      <c r="I145" s="134">
        <f>'Impacts ramenés à l''UF'!I165*'Impacts ramenés à l''UF'!$G$21</f>
        <v>0</v>
      </c>
      <c r="J145" s="135">
        <f>'Impacts ramenés à l''UF'!J165*'Impacts ramenés à l''UF'!$G$21</f>
        <v>10.488593</v>
      </c>
      <c r="K145" s="136">
        <f>'Impacts ramenés à l''UF'!K165*'Impacts ramenés à l''UF'!$G$21</f>
        <v>0</v>
      </c>
      <c r="L145" s="137">
        <f>'Impacts ramenés à l''UF'!L165*'Impacts ramenés à l''UF'!$G$21</f>
        <v>-0.46842260000000002</v>
      </c>
      <c r="M145" s="137">
        <f>'Impacts ramenés à l''UF'!M165*'Impacts ramenés à l''UF'!$G$21</f>
        <v>0</v>
      </c>
      <c r="N145" s="137">
        <f>'Impacts ramenés à l''UF'!N165*'Impacts ramenés à l''UF'!$G$21</f>
        <v>0</v>
      </c>
      <c r="O145" s="137">
        <f>'Impacts ramenés à l''UF'!O165*'Impacts ramenés à l''UF'!$G$21</f>
        <v>0</v>
      </c>
      <c r="P145" s="137">
        <f>'Impacts ramenés à l''UF'!P165*'Impacts ramenés à l''UF'!$G$21</f>
        <v>1792.2256000000002</v>
      </c>
      <c r="Q145" s="137">
        <f>'Impacts ramenés à l''UF'!Q165*'Impacts ramenés à l''UF'!$G$21</f>
        <v>0</v>
      </c>
      <c r="R145" s="138">
        <f>'Impacts ramenés à l''UF'!R165*'Impacts ramenés à l''UF'!$G$21</f>
        <v>1792.2256000000002</v>
      </c>
      <c r="S145" s="139">
        <f>'Impacts ramenés à l''UF'!S165*'Impacts ramenés à l''UF'!$G$21</f>
        <v>56.516205000000006</v>
      </c>
      <c r="T145" s="140">
        <f>'Impacts ramenés à l''UF'!T165*'Impacts ramenés à l''UF'!$G$21</f>
        <v>2199.5496000000003</v>
      </c>
      <c r="U145" s="141">
        <f>'Impacts ramenés à l''UF'!U165*'Impacts ramenés à l''UF'!$G$21</f>
        <v>-65.68099500000001</v>
      </c>
    </row>
    <row r="146" spans="3:21" ht="24.75" hidden="1" customHeight="1">
      <c r="C146" s="312" t="s">
        <v>122</v>
      </c>
      <c r="D146" s="313"/>
      <c r="E146" s="313"/>
      <c r="F146" s="314"/>
      <c r="G146" s="36" t="s">
        <v>119</v>
      </c>
      <c r="H146" s="133">
        <f>'Impacts ramenés à l''UF'!H166*'Impacts ramenés à l''UF'!$G$21</f>
        <v>9.6535788E-7</v>
      </c>
      <c r="I146" s="134">
        <f>'Impacts ramenés à l''UF'!I166*'Impacts ramenés à l''UF'!$G$21</f>
        <v>0</v>
      </c>
      <c r="J146" s="135">
        <f>'Impacts ramenés à l''UF'!J166*'Impacts ramenés à l''UF'!$G$21</f>
        <v>0</v>
      </c>
      <c r="K146" s="136">
        <f>'Impacts ramenés à l''UF'!K166*'Impacts ramenés à l''UF'!$G$21</f>
        <v>0</v>
      </c>
      <c r="L146" s="137">
        <f>'Impacts ramenés à l''UF'!L166*'Impacts ramenés à l''UF'!$G$21</f>
        <v>0</v>
      </c>
      <c r="M146" s="137">
        <f>'Impacts ramenés à l''UF'!M166*'Impacts ramenés à l''UF'!$G$21</f>
        <v>0</v>
      </c>
      <c r="N146" s="137">
        <f>'Impacts ramenés à l''UF'!N166*'Impacts ramenés à l''UF'!$G$21</f>
        <v>0</v>
      </c>
      <c r="O146" s="137">
        <f>'Impacts ramenés à l''UF'!O166*'Impacts ramenés à l''UF'!$G$21</f>
        <v>0</v>
      </c>
      <c r="P146" s="137">
        <f>'Impacts ramenés à l''UF'!P166*'Impacts ramenés à l''UF'!$G$21</f>
        <v>0</v>
      </c>
      <c r="Q146" s="137">
        <f>'Impacts ramenés à l''UF'!Q166*'Impacts ramenés à l''UF'!$G$21</f>
        <v>0</v>
      </c>
      <c r="R146" s="138">
        <f>'Impacts ramenés à l''UF'!R166*'Impacts ramenés à l''UF'!$G$21</f>
        <v>0</v>
      </c>
      <c r="S146" s="139">
        <f>'Impacts ramenés à l''UF'!S166*'Impacts ramenés à l''UF'!$G$21</f>
        <v>0</v>
      </c>
      <c r="T146" s="140">
        <f>'Impacts ramenés à l''UF'!T166*'Impacts ramenés à l''UF'!$G$21</f>
        <v>9.6535788E-7</v>
      </c>
      <c r="U146" s="141">
        <f>'Impacts ramenés à l''UF'!U166*'Impacts ramenés à l''UF'!$G$21</f>
        <v>-1.5783805000000001E-3</v>
      </c>
    </row>
    <row r="147" spans="3:21" hidden="1">
      <c r="C147" s="324" t="s">
        <v>123</v>
      </c>
      <c r="D147" s="325"/>
      <c r="E147" s="325"/>
      <c r="F147" s="326"/>
      <c r="G147" s="37" t="s">
        <v>124</v>
      </c>
      <c r="H147" s="133">
        <f>'Impacts ramenés à l''UF'!H167*'Impacts ramenés à l''UF'!$G$21</f>
        <v>3.8797610999999998E-3</v>
      </c>
      <c r="I147" s="134">
        <f>'Impacts ramenés à l''UF'!I167*'Impacts ramenés à l''UF'!$G$21</f>
        <v>3.2382258000000004E-7</v>
      </c>
      <c r="J147" s="135">
        <f>'Impacts ramenés à l''UF'!J167*'Impacts ramenés à l''UF'!$G$21</f>
        <v>1.323803E-4</v>
      </c>
      <c r="K147" s="136">
        <f>'Impacts ramenés à l''UF'!K167*'Impacts ramenés à l''UF'!$G$21</f>
        <v>0</v>
      </c>
      <c r="L147" s="137">
        <f>'Impacts ramenés à l''UF'!L167*'Impacts ramenés à l''UF'!$G$21</f>
        <v>1.1710565000000001E-2</v>
      </c>
      <c r="M147" s="137">
        <f>'Impacts ramenés à l''UF'!M167*'Impacts ramenés à l''UF'!$G$21</f>
        <v>0</v>
      </c>
      <c r="N147" s="137">
        <f>'Impacts ramenés à l''UF'!N167*'Impacts ramenés à l''UF'!$G$21</f>
        <v>0</v>
      </c>
      <c r="O147" s="137">
        <f>'Impacts ramenés à l''UF'!O167*'Impacts ramenés à l''UF'!$G$21</f>
        <v>0</v>
      </c>
      <c r="P147" s="137">
        <f>'Impacts ramenés à l''UF'!P167*'Impacts ramenés à l''UF'!$G$21</f>
        <v>2.2097327000000001E-3</v>
      </c>
      <c r="Q147" s="137">
        <f>'Impacts ramenés à l''UF'!Q167*'Impacts ramenés à l''UF'!$G$21</f>
        <v>0</v>
      </c>
      <c r="R147" s="138">
        <f>'Impacts ramenés à l''UF'!R167*'Impacts ramenés à l''UF'!$G$21</f>
        <v>1.3950847000000001E-2</v>
      </c>
      <c r="S147" s="139">
        <f>'Impacts ramenés à l''UF'!S167*'Impacts ramenés à l''UF'!$G$21</f>
        <v>1.323803E-4</v>
      </c>
      <c r="T147" s="140">
        <f>'Impacts ramenés à l''UF'!T167*'Impacts ramenés à l''UF'!$G$21</f>
        <v>1.8125917999999998E-2</v>
      </c>
      <c r="U147" s="141">
        <f>'Impacts ramenés à l''UF'!U167*'Impacts ramenés à l''UF'!$G$21</f>
        <v>2.0977186000000001E-4</v>
      </c>
    </row>
    <row r="148" spans="3:21" hidden="1">
      <c r="C148" s="312" t="s">
        <v>125</v>
      </c>
      <c r="D148" s="313"/>
      <c r="E148" s="313"/>
      <c r="F148" s="314"/>
      <c r="G148" s="36" t="s">
        <v>126</v>
      </c>
      <c r="H148" s="133">
        <f>'Impacts ramenés à l''UF'!H168*'Impacts ramenés à l''UF'!$G$21</f>
        <v>87.167336000000006</v>
      </c>
      <c r="I148" s="134">
        <f>'Impacts ramenés à l''UF'!I168*'Impacts ramenés à l''UF'!$G$21</f>
        <v>1.3339861000000002</v>
      </c>
      <c r="J148" s="135">
        <f>'Impacts ramenés à l''UF'!J168*'Impacts ramenés à l''UF'!$G$21</f>
        <v>3.0549300000000001</v>
      </c>
      <c r="K148" s="136">
        <f>'Impacts ramenés à l''UF'!K168*'Impacts ramenés à l''UF'!$G$21</f>
        <v>0</v>
      </c>
      <c r="L148" s="137">
        <f>'Impacts ramenés à l''UF'!L168*'Impacts ramenés à l''UF'!$G$21</f>
        <v>13.950847000000001</v>
      </c>
      <c r="M148" s="137">
        <f>'Impacts ramenés à l''UF'!M168*'Impacts ramenés à l''UF'!$G$21</f>
        <v>0</v>
      </c>
      <c r="N148" s="137">
        <f>'Impacts ramenés à l''UF'!N168*'Impacts ramenés à l''UF'!$G$21</f>
        <v>0</v>
      </c>
      <c r="O148" s="137">
        <f>'Impacts ramenés à l''UF'!O168*'Impacts ramenés à l''UF'!$G$21</f>
        <v>0</v>
      </c>
      <c r="P148" s="137">
        <f>'Impacts ramenés à l''UF'!P168*'Impacts ramenés à l''UF'!$G$21</f>
        <v>564.14373999999998</v>
      </c>
      <c r="Q148" s="137">
        <f>'Impacts ramenés à l''UF'!Q168*'Impacts ramenés à l''UF'!$G$21</f>
        <v>0</v>
      </c>
      <c r="R148" s="138">
        <f>'Impacts ramenés à l''UF'!R168*'Impacts ramenés à l''UF'!$G$21</f>
        <v>578.40008</v>
      </c>
      <c r="S148" s="139">
        <f>'Impacts ramenés à l''UF'!S168*'Impacts ramenés à l''UF'!$G$21</f>
        <v>14.867326</v>
      </c>
      <c r="T148" s="140">
        <f>'Impacts ramenés à l''UF'!T168*'Impacts ramenés à l''UF'!$G$21</f>
        <v>684.30431999999996</v>
      </c>
      <c r="U148" s="141">
        <f>'Impacts ramenés à l''UF'!U168*'Impacts ramenés à l''UF'!$G$21</f>
        <v>-114.05072000000001</v>
      </c>
    </row>
    <row r="149" spans="3:21" hidden="1">
      <c r="C149" s="324" t="s">
        <v>127</v>
      </c>
      <c r="D149" s="325"/>
      <c r="E149" s="325"/>
      <c r="F149" s="326"/>
      <c r="G149" s="37" t="s">
        <v>128</v>
      </c>
      <c r="H149" s="133">
        <f>'Impacts ramenés à l''UF'!H169*'Impacts ramenés à l''UF'!$G$21</f>
        <v>0.17820425000000001</v>
      </c>
      <c r="I149" s="134">
        <f>'Impacts ramenés à l''UF'!I169*'Impacts ramenés à l''UF'!$G$21</f>
        <v>7.9224518000000003E-5</v>
      </c>
      <c r="J149" s="135">
        <f>'Impacts ramenés à l''UF'!J169*'Impacts ramenés à l''UF'!$G$21</f>
        <v>4.2667188999999996E-4</v>
      </c>
      <c r="K149" s="136">
        <f>'Impacts ramenés à l''UF'!K169*'Impacts ramenés à l''UF'!$G$21</f>
        <v>0</v>
      </c>
      <c r="L149" s="137">
        <f>'Impacts ramenés à l''UF'!L169*'Impacts ramenés à l''UF'!$G$21</f>
        <v>1.9653383E-2</v>
      </c>
      <c r="M149" s="137">
        <f>'Impacts ramenés à l''UF'!M169*'Impacts ramenés à l''UF'!$G$21</f>
        <v>0</v>
      </c>
      <c r="N149" s="137">
        <f>'Impacts ramenés à l''UF'!N169*'Impacts ramenés à l''UF'!$G$21</f>
        <v>0</v>
      </c>
      <c r="O149" s="137">
        <f>'Impacts ramenés à l''UF'!O169*'Impacts ramenés à l''UF'!$G$21</f>
        <v>0</v>
      </c>
      <c r="P149" s="137">
        <f>'Impacts ramenés à l''UF'!P169*'Impacts ramenés à l''UF'!$G$21</f>
        <v>1.7209439E-2</v>
      </c>
      <c r="Q149" s="137">
        <f>'Impacts ramenés à l''UF'!Q169*'Impacts ramenés à l''UF'!$G$21</f>
        <v>0</v>
      </c>
      <c r="R149" s="138">
        <f>'Impacts ramenés à l''UF'!R169*'Impacts ramenés à l''UF'!$G$21</f>
        <v>3.6862822000000003E-2</v>
      </c>
      <c r="S149" s="139">
        <f>'Impacts ramenés à l''UF'!S169*'Impacts ramenés à l''UF'!$G$21</f>
        <v>3.8492118000000006E-2</v>
      </c>
      <c r="T149" s="140">
        <f>'Impacts ramenés à l''UF'!T169*'Impacts ramenés à l''UF'!$G$21</f>
        <v>0.25457750000000001</v>
      </c>
      <c r="U149" s="141">
        <f>'Impacts ramenés à l''UF'!U169*'Impacts ramenés à l''UF'!$G$21</f>
        <v>-11.099579</v>
      </c>
    </row>
    <row r="150" spans="3:21" hidden="1">
      <c r="C150" s="312" t="s">
        <v>129</v>
      </c>
      <c r="D150" s="313"/>
      <c r="E150" s="313"/>
      <c r="F150" s="314"/>
      <c r="G150" s="36" t="s">
        <v>130</v>
      </c>
      <c r="H150" s="133">
        <f>'Impacts ramenés à l''UF'!H170*'Impacts ramenés à l''UF'!$G$21</f>
        <v>5.9774797000000008</v>
      </c>
      <c r="I150" s="134">
        <f>'Impacts ramenés à l''UF'!I170*'Impacts ramenés à l''UF'!$G$21</f>
        <v>0.62727895999999994</v>
      </c>
      <c r="J150" s="135">
        <f>'Impacts ramenés à l''UF'!J170*'Impacts ramenés à l''UF'!$G$21</f>
        <v>0.52239303000000004</v>
      </c>
      <c r="K150" s="136">
        <f>'Impacts ramenés à l''UF'!K170*'Impacts ramenés à l''UF'!$G$21</f>
        <v>0</v>
      </c>
      <c r="L150" s="137">
        <f>'Impacts ramenés à l''UF'!L170*'Impacts ramenés à l''UF'!$G$21</f>
        <v>2.1791833999999999</v>
      </c>
      <c r="M150" s="137">
        <f>'Impacts ramenés à l''UF'!M170*'Impacts ramenés à l''UF'!$G$21</f>
        <v>0</v>
      </c>
      <c r="N150" s="137">
        <f>'Impacts ramenés à l''UF'!N170*'Impacts ramenés à l''UF'!$G$21</f>
        <v>0</v>
      </c>
      <c r="O150" s="137">
        <f>'Impacts ramenés à l''UF'!O170*'Impacts ramenés à l''UF'!$G$21</f>
        <v>0</v>
      </c>
      <c r="P150" s="137">
        <f>'Impacts ramenés à l''UF'!P170*'Impacts ramenés à l''UF'!$G$21</f>
        <v>91.851562000000001</v>
      </c>
      <c r="Q150" s="137">
        <f>'Impacts ramenés à l''UF'!Q170*'Impacts ramenés à l''UF'!$G$21</f>
        <v>0</v>
      </c>
      <c r="R150" s="138">
        <f>'Impacts ramenés à l''UF'!R170*'Impacts ramenés à l''UF'!$G$21</f>
        <v>93.990013000000005</v>
      </c>
      <c r="S150" s="139">
        <f>'Impacts ramenés à l''UF'!S170*'Impacts ramenés à l''UF'!$G$21</f>
        <v>8.2788602999999998</v>
      </c>
      <c r="T150" s="140">
        <f>'Impacts ramenés à l''UF'!T170*'Impacts ramenés à l''UF'!$G$21</f>
        <v>108.95917000000001</v>
      </c>
      <c r="U150" s="141">
        <f>'Impacts ramenés à l''UF'!U170*'Impacts ramenés à l''UF'!$G$21</f>
        <v>-7.1689024000000003</v>
      </c>
    </row>
    <row r="151" spans="3:21" hidden="1">
      <c r="C151" s="324" t="s">
        <v>131</v>
      </c>
      <c r="D151" s="325"/>
      <c r="E151" s="325"/>
      <c r="F151" s="326"/>
      <c r="G151" s="37" t="s">
        <v>132</v>
      </c>
      <c r="H151" s="133">
        <f>'Impacts ramenés à l''UF'!H171*'Impacts ramenés à l''UF'!$G$21</f>
        <v>65.477333000000002</v>
      </c>
      <c r="I151" s="134">
        <f>'Impacts ramenés à l''UF'!I171*'Impacts ramenés à l''UF'!$G$21</f>
        <v>6.8735925000000009</v>
      </c>
      <c r="J151" s="135">
        <f>'Impacts ramenés à l''UF'!J171*'Impacts ramenés à l''UF'!$G$21</f>
        <v>5.6923529000000004</v>
      </c>
      <c r="K151" s="136">
        <f>'Impacts ramenés à l''UF'!K171*'Impacts ramenés à l''UF'!$G$21</f>
        <v>0</v>
      </c>
      <c r="L151" s="137">
        <f>'Impacts ramenés à l''UF'!L171*'Impacts ramenés à l''UF'!$G$21</f>
        <v>23.828454000000001</v>
      </c>
      <c r="M151" s="137">
        <f>'Impacts ramenés à l''UF'!M171*'Impacts ramenés à l''UF'!$G$21</f>
        <v>0</v>
      </c>
      <c r="N151" s="137">
        <f>'Impacts ramenés à l''UF'!N171*'Impacts ramenés à l''UF'!$G$21</f>
        <v>0</v>
      </c>
      <c r="O151" s="137">
        <f>'Impacts ramenés à l''UF'!O171*'Impacts ramenés à l''UF'!$G$21</f>
        <v>0</v>
      </c>
      <c r="P151" s="137">
        <f>'Impacts ramenés à l''UF'!P171*'Impacts ramenés à l''UF'!$G$21</f>
        <v>999.98042000000009</v>
      </c>
      <c r="Q151" s="137">
        <f>'Impacts ramenés à l''UF'!Q171*'Impacts ramenés à l''UF'!$G$21</f>
        <v>0</v>
      </c>
      <c r="R151" s="138">
        <f>'Impacts ramenés à l''UF'!R171*'Impacts ramenés à l''UF'!$G$21</f>
        <v>1028.4930999999999</v>
      </c>
      <c r="S151" s="139">
        <f>'Impacts ramenés à l''UF'!S171*'Impacts ramenés à l''UF'!$G$21</f>
        <v>12.219720000000001</v>
      </c>
      <c r="T151" s="140">
        <f>'Impacts ramenés à l''UF'!T171*'Impacts ramenés à l''UF'!$G$21</f>
        <v>1109.9579000000001</v>
      </c>
      <c r="U151" s="141">
        <f>'Impacts ramenés à l''UF'!U171*'Impacts ramenés à l''UF'!$G$21</f>
        <v>-88.083815000000001</v>
      </c>
    </row>
    <row r="152" spans="3:21" hidden="1">
      <c r="C152" s="312" t="s">
        <v>133</v>
      </c>
      <c r="D152" s="313"/>
      <c r="E152" s="313"/>
      <c r="F152" s="314"/>
      <c r="G152" s="36" t="s">
        <v>134</v>
      </c>
      <c r="H152" s="133">
        <f>'Impacts ramenés à l''UF'!H172*'Impacts ramenés à l''UF'!$G$21</f>
        <v>24.846764</v>
      </c>
      <c r="I152" s="134">
        <f>'Impacts ramenés à l''UF'!I172*'Impacts ramenés à l''UF'!$G$21</f>
        <v>1.7311270000000001</v>
      </c>
      <c r="J152" s="135">
        <f>'Impacts ramenés à l''UF'!J172*'Impacts ramenés à l''UF'!$G$21</f>
        <v>2.0468031</v>
      </c>
      <c r="K152" s="136">
        <f>'Impacts ramenés à l''UF'!K172*'Impacts ramenés à l''UF'!$G$21</f>
        <v>0</v>
      </c>
      <c r="L152" s="137">
        <f>'Impacts ramenés à l''UF'!L172*'Impacts ramenés à l''UF'!$G$21</f>
        <v>6.6902966999999993</v>
      </c>
      <c r="M152" s="137">
        <f>'Impacts ramenés à l''UF'!M172*'Impacts ramenés à l''UF'!$G$21</f>
        <v>0</v>
      </c>
      <c r="N152" s="137">
        <f>'Impacts ramenés à l''UF'!N172*'Impacts ramenés à l''UF'!$G$21</f>
        <v>0</v>
      </c>
      <c r="O152" s="137">
        <f>'Impacts ramenés à l''UF'!O172*'Impacts ramenés à l''UF'!$G$21</f>
        <v>0</v>
      </c>
      <c r="P152" s="137">
        <f>'Impacts ramenés à l''UF'!P172*'Impacts ramenés à l''UF'!$G$21</f>
        <v>298.36483000000004</v>
      </c>
      <c r="Q152" s="137">
        <f>'Impacts ramenés à l''UF'!Q172*'Impacts ramenés à l''UF'!$G$21</f>
        <v>0</v>
      </c>
      <c r="R152" s="138">
        <f>'Impacts ramenés à l''UF'!R172*'Impacts ramenés à l''UF'!$G$21</f>
        <v>304.47469000000001</v>
      </c>
      <c r="S152" s="139">
        <f>'Impacts ramenés à l''UF'!S172*'Impacts ramenés à l''UF'!$G$21</f>
        <v>3.8899442</v>
      </c>
      <c r="T152" s="140">
        <f>'Impacts ramenés à l''UF'!T172*'Impacts ramenés à l''UF'!$G$21</f>
        <v>337.06061</v>
      </c>
      <c r="U152" s="141">
        <f>'Impacts ramenés à l''UF'!U172*'Impacts ramenés à l''UF'!$G$21</f>
        <v>-28.410849000000002</v>
      </c>
    </row>
    <row r="153" spans="3:21" hidden="1">
      <c r="C153" s="324" t="s">
        <v>135</v>
      </c>
      <c r="D153" s="325"/>
      <c r="E153" s="325"/>
      <c r="F153" s="326"/>
      <c r="G153" s="37" t="s">
        <v>136</v>
      </c>
      <c r="H153" s="133">
        <f>'Impacts ramenés à l''UF'!H173*'Impacts ramenés à l''UF'!$G$21</f>
        <v>0.42463527000000001</v>
      </c>
      <c r="I153" s="134">
        <f>'Impacts ramenés à l''UF'!I173*'Impacts ramenés à l''UF'!$G$21</f>
        <v>8.3195927000000001E-6</v>
      </c>
      <c r="J153" s="135">
        <f>'Impacts ramenés à l''UF'!J173*'Impacts ramenés à l''UF'!$G$21</f>
        <v>1.0692255000000001E-2</v>
      </c>
      <c r="K153" s="136">
        <f>'Impacts ramenés à l''UF'!K173*'Impacts ramenés à l''UF'!$G$21</f>
        <v>0</v>
      </c>
      <c r="L153" s="137">
        <f>'Impacts ramenés à l''UF'!L173*'Impacts ramenés à l''UF'!$G$21</f>
        <v>6.9245079999999997E-5</v>
      </c>
      <c r="M153" s="137">
        <f>'Impacts ramenés à l''UF'!M173*'Impacts ramenés à l''UF'!$G$21</f>
        <v>0</v>
      </c>
      <c r="N153" s="137">
        <f>'Impacts ramenés à l''UF'!N173*'Impacts ramenés à l''UF'!$G$21</f>
        <v>0</v>
      </c>
      <c r="O153" s="137">
        <f>'Impacts ramenés à l''UF'!O173*'Impacts ramenés à l''UF'!$G$21</f>
        <v>0</v>
      </c>
      <c r="P153" s="137">
        <f>'Impacts ramenés à l''UF'!P173*'Impacts ramenés à l''UF'!$G$21</f>
        <v>2.0569862000000001E-2</v>
      </c>
      <c r="Q153" s="137">
        <f>'Impacts ramenés à l''UF'!Q173*'Impacts ramenés à l''UF'!$G$21</f>
        <v>0</v>
      </c>
      <c r="R153" s="138">
        <f>'Impacts ramenés à l''UF'!R173*'Impacts ramenés à l''UF'!$G$21</f>
        <v>2.0569862000000001E-2</v>
      </c>
      <c r="S153" s="139">
        <f>'Impacts ramenés à l''UF'!S173*'Impacts ramenés à l''UF'!$G$21</f>
        <v>3.0447469E-3</v>
      </c>
      <c r="T153" s="140">
        <f>'Impacts ramenés à l''UF'!T173*'Impacts ramenés à l''UF'!$G$21</f>
        <v>0.45823949999999997</v>
      </c>
      <c r="U153" s="141">
        <f>'Impacts ramenés à l''UF'!U173*'Impacts ramenés à l''UF'!$G$21</f>
        <v>-0.34317047000000001</v>
      </c>
    </row>
    <row r="154" spans="3:21" ht="23.25" hidden="1" customHeight="1">
      <c r="C154" s="312" t="s">
        <v>137</v>
      </c>
      <c r="D154" s="313"/>
      <c r="E154" s="313"/>
      <c r="F154" s="314"/>
      <c r="G154" s="36" t="s">
        <v>11</v>
      </c>
      <c r="H154" s="133">
        <f>'Impacts ramenés à l''UF'!H174*'Impacts ramenés à l''UF'!$G$21</f>
        <v>337060.61</v>
      </c>
      <c r="I154" s="134">
        <f>'Impacts ramenés à l''UF'!I174*'Impacts ramenés à l''UF'!$G$21</f>
        <v>2942.9159</v>
      </c>
      <c r="J154" s="135">
        <f>'Impacts ramenés à l''UF'!J174*'Impacts ramenés à l''UF'!$G$21</f>
        <v>63033.389000000003</v>
      </c>
      <c r="K154" s="136">
        <f>'Impacts ramenés à l''UF'!K174*'Impacts ramenés à l''UF'!$G$21</f>
        <v>0</v>
      </c>
      <c r="L154" s="137">
        <f>'Impacts ramenés à l''UF'!L174*'Impacts ramenés à l''UF'!$G$21</f>
        <v>22911.975000000002</v>
      </c>
      <c r="M154" s="137">
        <f>'Impacts ramenés à l''UF'!M174*'Impacts ramenés à l''UF'!$G$21</f>
        <v>0</v>
      </c>
      <c r="N154" s="137">
        <f>'Impacts ramenés à l''UF'!N174*'Impacts ramenés à l''UF'!$G$21</f>
        <v>0</v>
      </c>
      <c r="O154" s="137">
        <f>'Impacts ramenés à l''UF'!O174*'Impacts ramenés à l''UF'!$G$21</f>
        <v>0</v>
      </c>
      <c r="P154" s="137">
        <f>'Impacts ramenés à l''UF'!P174*'Impacts ramenés à l''UF'!$G$21</f>
        <v>17311270</v>
      </c>
      <c r="Q154" s="137">
        <f>'Impacts ramenés à l''UF'!Q174*'Impacts ramenés à l''UF'!$G$21</f>
        <v>0</v>
      </c>
      <c r="R154" s="138">
        <f>'Impacts ramenés à l''UF'!R174*'Impacts ramenés à l''UF'!$G$21</f>
        <v>17311270</v>
      </c>
      <c r="S154" s="139">
        <f>'Impacts ramenés à l''UF'!S174*'Impacts ramenés à l''UF'!$G$21</f>
        <v>19958.876</v>
      </c>
      <c r="T154" s="140">
        <f>'Impacts ramenés à l''UF'!T174*'Impacts ramenés à l''UF'!$G$21</f>
        <v>17718594</v>
      </c>
      <c r="U154" s="141">
        <f>'Impacts ramenés à l''UF'!U174*'Impacts ramenés à l''UF'!$G$21</f>
        <v>-30549.3</v>
      </c>
    </row>
    <row r="155" spans="3:21" ht="15.75" hidden="1" thickBot="1">
      <c r="C155" s="315" t="s">
        <v>138</v>
      </c>
      <c r="D155" s="316"/>
      <c r="E155" s="316"/>
      <c r="F155" s="317"/>
      <c r="G155" s="38" t="s">
        <v>139</v>
      </c>
      <c r="H155" s="133">
        <f>'Impacts ramenés à l''UF'!H175*'Impacts ramenés à l''UF'!$G$21</f>
        <v>4073.2400000000002</v>
      </c>
      <c r="I155" s="134">
        <f>'Impacts ramenés à l''UF'!I175*'Impacts ramenés à l''UF'!$G$21</f>
        <v>0.80242827999999999</v>
      </c>
      <c r="J155" s="135">
        <f>'Impacts ramenés à l''UF'!J175*'Impacts ramenés à l''UF'!$G$21</f>
        <v>223.00989000000001</v>
      </c>
      <c r="K155" s="136">
        <f>'Impacts ramenés à l''UF'!K175*'Impacts ramenés à l''UF'!$G$21</f>
        <v>0</v>
      </c>
      <c r="L155" s="137">
        <f>'Impacts ramenés à l''UF'!L175*'Impacts ramenés à l''UF'!$G$21</f>
        <v>664.95643000000007</v>
      </c>
      <c r="M155" s="137">
        <f>'Impacts ramenés à l''UF'!M175*'Impacts ramenés à l''UF'!$G$21</f>
        <v>0</v>
      </c>
      <c r="N155" s="137">
        <f>'Impacts ramenés à l''UF'!N175*'Impacts ramenés à l''UF'!$G$21</f>
        <v>0</v>
      </c>
      <c r="O155" s="137">
        <f>'Impacts ramenés à l''UF'!O175*'Impacts ramenés à l''UF'!$G$21</f>
        <v>0</v>
      </c>
      <c r="P155" s="137">
        <f>'Impacts ramenés à l''UF'!P175*'Impacts ramenés à l''UF'!$G$21</f>
        <v>108959.17</v>
      </c>
      <c r="Q155" s="137">
        <f>'Impacts ramenés à l''UF'!Q175*'Impacts ramenés à l''UF'!$G$21</f>
        <v>0</v>
      </c>
      <c r="R155" s="138">
        <f>'Impacts ramenés à l''UF'!R175*'Impacts ramenés à l''UF'!$G$21</f>
        <v>109977.48000000001</v>
      </c>
      <c r="S155" s="139">
        <f>'Impacts ramenés à l''UF'!S175*'Impacts ramenés à l''UF'!$G$21</f>
        <v>440928.23000000004</v>
      </c>
      <c r="T155" s="140">
        <f>'Impacts ramenés à l''UF'!T175*'Impacts ramenés à l''UF'!$G$21</f>
        <v>554978.95000000007</v>
      </c>
      <c r="U155" s="141">
        <f>'Impacts ramenés à l''UF'!U175*'Impacts ramenés à l''UF'!$G$21</f>
        <v>-2576324.3000000003</v>
      </c>
    </row>
    <row r="156" spans="3:21" ht="15.75" hidden="1" thickBot="1">
      <c r="C156" s="355" t="s">
        <v>140</v>
      </c>
      <c r="D156" s="356"/>
      <c r="E156" s="356"/>
      <c r="F156" s="357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3:21" ht="52.5" hidden="1" customHeight="1">
      <c r="C157" s="352" t="s">
        <v>44</v>
      </c>
      <c r="D157" s="353"/>
      <c r="E157" s="353"/>
      <c r="F157" s="354"/>
      <c r="G157" s="35" t="s">
        <v>11</v>
      </c>
      <c r="H157" s="146">
        <f>'Impacts ramenés à l''UF'!H177*'Impacts ramenés à l''UF'!$G$21</f>
        <v>12.830706000000001</v>
      </c>
      <c r="I157" s="147">
        <f>'Impacts ramenés à l''UF'!I177*'Impacts ramenés à l''UF'!$G$21</f>
        <v>0</v>
      </c>
      <c r="J157" s="148">
        <f>'Impacts ramenés à l''UF'!J177*'Impacts ramenés à l''UF'!$G$21</f>
        <v>0</v>
      </c>
      <c r="K157" s="149">
        <f>'Impacts ramenés à l''UF'!K177*'Impacts ramenés à l''UF'!$G$21</f>
        <v>0</v>
      </c>
      <c r="L157" s="150">
        <f>'Impacts ramenés à l''UF'!L177*'Impacts ramenés à l''UF'!$G$21</f>
        <v>0</v>
      </c>
      <c r="M157" s="150">
        <f>'Impacts ramenés à l''UF'!M177*'Impacts ramenés à l''UF'!$G$21</f>
        <v>0</v>
      </c>
      <c r="N157" s="150">
        <f>'Impacts ramenés à l''UF'!N177*'Impacts ramenés à l''UF'!$G$21</f>
        <v>0</v>
      </c>
      <c r="O157" s="150">
        <f>'Impacts ramenés à l''UF'!O177*'Impacts ramenés à l''UF'!$G$21</f>
        <v>0</v>
      </c>
      <c r="P157" s="150">
        <f>'Impacts ramenés à l''UF'!P177*'Impacts ramenés à l''UF'!$G$21</f>
        <v>0</v>
      </c>
      <c r="Q157" s="150">
        <f>'Impacts ramenés à l''UF'!Q177*'Impacts ramenés à l''UF'!$G$21</f>
        <v>0</v>
      </c>
      <c r="R157" s="138">
        <f>'Impacts ramenés à l''UF'!R177*'Impacts ramenés à l''UF'!$G$21</f>
        <v>0</v>
      </c>
      <c r="S157" s="151">
        <f>'Impacts ramenés à l''UF'!S177*'Impacts ramenés à l''UF'!$G$21</f>
        <v>0</v>
      </c>
      <c r="T157" s="152">
        <f>'Impacts ramenés à l''UF'!T177*'Impacts ramenés à l''UF'!$G$21</f>
        <v>12.830706000000001</v>
      </c>
      <c r="U157" s="153">
        <f>'Impacts ramenés à l''UF'!U177*'Impacts ramenés à l''UF'!$G$21</f>
        <v>-679.21276999999998</v>
      </c>
    </row>
    <row r="158" spans="3:21" ht="33.75" hidden="1" customHeight="1">
      <c r="C158" s="349" t="s">
        <v>45</v>
      </c>
      <c r="D158" s="350"/>
      <c r="E158" s="350"/>
      <c r="F158" s="351"/>
      <c r="G158" s="36" t="s">
        <v>11</v>
      </c>
      <c r="H158" s="133">
        <f>'Impacts ramenés à l''UF'!H178*'Impacts ramenés à l''UF'!$G$21</f>
        <v>4979.5358999999999</v>
      </c>
      <c r="I158" s="134">
        <f>'Impacts ramenés à l''UF'!I178*'Impacts ramenés à l''UF'!$G$21</f>
        <v>3.9306766000000004</v>
      </c>
      <c r="J158" s="135">
        <f>'Impacts ramenés à l''UF'!J178*'Impacts ramenés à l''UF'!$G$21</f>
        <v>194.49721</v>
      </c>
      <c r="K158" s="136">
        <f>'Impacts ramenés à l''UF'!K178*'Impacts ramenés à l''UF'!$G$21</f>
        <v>0</v>
      </c>
      <c r="L158" s="137">
        <f>'Impacts ramenés à l''UF'!L178*'Impacts ramenés à l''UF'!$G$21</f>
        <v>8.5334377999999997</v>
      </c>
      <c r="M158" s="137">
        <f>'Impacts ramenés à l''UF'!M178*'Impacts ramenés à l''UF'!$G$21</f>
        <v>0</v>
      </c>
      <c r="N158" s="137">
        <f>'Impacts ramenés à l''UF'!N178*'Impacts ramenés à l''UF'!$G$21</f>
        <v>0</v>
      </c>
      <c r="O158" s="137">
        <f>'Impacts ramenés à l''UF'!O178*'Impacts ramenés à l''UF'!$G$21</f>
        <v>0</v>
      </c>
      <c r="P158" s="137">
        <f>'Impacts ramenés à l''UF'!P178*'Impacts ramenés à l''UF'!$G$21</f>
        <v>1395084.7</v>
      </c>
      <c r="Q158" s="137">
        <f>'Impacts ramenés à l''UF'!Q178*'Impacts ramenés à l''UF'!$G$21</f>
        <v>0</v>
      </c>
      <c r="R158" s="138">
        <f>'Impacts ramenés à l''UF'!R178*'Impacts ramenés à l''UF'!$G$21</f>
        <v>1395084.7</v>
      </c>
      <c r="S158" s="139">
        <f>'Impacts ramenés à l''UF'!S178*'Impacts ramenés à l''UF'!$G$21</f>
        <v>1965.3383000000001</v>
      </c>
      <c r="T158" s="140">
        <f>'Impacts ramenés à l''UF'!T178*'Impacts ramenés à l''UF'!$G$21</f>
        <v>1395084.7</v>
      </c>
      <c r="U158" s="141">
        <f>'Impacts ramenés à l''UF'!U178*'Impacts ramenés à l''UF'!$G$21</f>
        <v>-15681.974</v>
      </c>
    </row>
    <row r="159" spans="3:21" ht="33.75" hidden="1" customHeight="1">
      <c r="C159" s="346" t="s">
        <v>141</v>
      </c>
      <c r="D159" s="347"/>
      <c r="E159" s="347"/>
      <c r="F159" s="348"/>
      <c r="G159" s="37" t="s">
        <v>11</v>
      </c>
      <c r="H159" s="133">
        <f>'Impacts ramenés à l''UF'!H179*'Impacts ramenés à l''UF'!$G$21</f>
        <v>332987.37</v>
      </c>
      <c r="I159" s="134">
        <f>'Impacts ramenés à l''UF'!I179*'Impacts ramenés à l''UF'!$G$21</f>
        <v>2942.9159</v>
      </c>
      <c r="J159" s="135">
        <f>'Impacts ramenés à l''UF'!J179*'Impacts ramenés à l''UF'!$G$21</f>
        <v>62829.726999999999</v>
      </c>
      <c r="K159" s="136">
        <f>'Impacts ramenés à l''UF'!K179*'Impacts ramenés à l''UF'!$G$21</f>
        <v>0</v>
      </c>
      <c r="L159" s="137">
        <f>'Impacts ramenés à l''UF'!L179*'Impacts ramenés à l''UF'!$G$21</f>
        <v>18125.918000000001</v>
      </c>
      <c r="M159" s="137">
        <f>'Impacts ramenés à l''UF'!M179*'Impacts ramenés à l''UF'!$G$21</f>
        <v>0</v>
      </c>
      <c r="N159" s="137">
        <f>'Impacts ramenés à l''UF'!N179*'Impacts ramenés à l''UF'!$G$21</f>
        <v>0</v>
      </c>
      <c r="O159" s="137">
        <f>'Impacts ramenés à l''UF'!O179*'Impacts ramenés à l''UF'!$G$21</f>
        <v>0</v>
      </c>
      <c r="P159" s="137">
        <f>'Impacts ramenés à l''UF'!P179*'Impacts ramenés à l''UF'!$G$21</f>
        <v>17311270</v>
      </c>
      <c r="Q159" s="137">
        <f>'Impacts ramenés à l''UF'!Q179*'Impacts ramenés à l''UF'!$G$21</f>
        <v>0</v>
      </c>
      <c r="R159" s="138">
        <f>'Impacts ramenés à l''UF'!R179*'Impacts ramenés à l''UF'!$G$21</f>
        <v>17311270</v>
      </c>
      <c r="S159" s="139">
        <f>'Impacts ramenés à l''UF'!S179*'Impacts ramenés à l''UF'!$G$21</f>
        <v>19958.876</v>
      </c>
      <c r="T159" s="140">
        <f>'Impacts ramenés à l''UF'!T179*'Impacts ramenés à l''UF'!$G$21</f>
        <v>17718594</v>
      </c>
      <c r="U159" s="141">
        <f>'Impacts ramenés à l''UF'!U179*'Impacts ramenés à l''UF'!$G$21</f>
        <v>-30549.3</v>
      </c>
    </row>
    <row r="160" spans="3:21" ht="33.75" hidden="1" customHeight="1">
      <c r="C160" s="349" t="s">
        <v>47</v>
      </c>
      <c r="D160" s="350"/>
      <c r="E160" s="350"/>
      <c r="F160" s="351"/>
      <c r="G160" s="36" t="s">
        <v>11</v>
      </c>
      <c r="H160" s="133">
        <f>'Impacts ramenés à l''UF'!H180*'Impacts ramenés à l''UF'!$G$21</f>
        <v>3767.7470000000003</v>
      </c>
      <c r="I160" s="134">
        <f>'Impacts ramenés à l''UF'!I180*'Impacts ramenés à l''UF'!$G$21</f>
        <v>0</v>
      </c>
      <c r="J160" s="135">
        <f>'Impacts ramenés à l''UF'!J180*'Impacts ramenés à l''UF'!$G$21</f>
        <v>201.62538000000001</v>
      </c>
      <c r="K160" s="136">
        <f>'Impacts ramenés à l''UF'!K180*'Impacts ramenés à l''UF'!$G$21</f>
        <v>0</v>
      </c>
      <c r="L160" s="137">
        <f>'Impacts ramenés à l''UF'!L180*'Impacts ramenés à l''UF'!$G$21</f>
        <v>4755.5077000000001</v>
      </c>
      <c r="M160" s="137">
        <f>'Impacts ramenés à l''UF'!M180*'Impacts ramenés à l''UF'!$G$21</f>
        <v>0</v>
      </c>
      <c r="N160" s="137">
        <f>'Impacts ramenés à l''UF'!N180*'Impacts ramenés à l''UF'!$G$21</f>
        <v>0</v>
      </c>
      <c r="O160" s="137">
        <f>'Impacts ramenés à l''UF'!O180*'Impacts ramenés à l''UF'!$G$21</f>
        <v>0</v>
      </c>
      <c r="P160" s="137">
        <f>'Impacts ramenés à l''UF'!P180*'Impacts ramenés à l''UF'!$G$21</f>
        <v>0</v>
      </c>
      <c r="Q160" s="137">
        <f>'Impacts ramenés à l''UF'!Q180*'Impacts ramenés à l''UF'!$G$21</f>
        <v>0</v>
      </c>
      <c r="R160" s="138">
        <f>'Impacts ramenés à l''UF'!R180*'Impacts ramenés à l''UF'!$G$21</f>
        <v>4755.5077000000001</v>
      </c>
      <c r="S160" s="139">
        <f>'Impacts ramenés à l''UF'!S180*'Impacts ramenés à l''UF'!$G$21</f>
        <v>0</v>
      </c>
      <c r="T160" s="140">
        <f>'Impacts ramenés à l''UF'!T180*'Impacts ramenés à l''UF'!$G$21</f>
        <v>8716.7335999999996</v>
      </c>
      <c r="U160" s="141">
        <f>'Impacts ramenés à l''UF'!U180*'Impacts ramenés à l''UF'!$G$21</f>
        <v>0</v>
      </c>
    </row>
    <row r="161" spans="3:21" ht="33.75" hidden="1" customHeight="1">
      <c r="C161" s="346" t="s">
        <v>48</v>
      </c>
      <c r="D161" s="347"/>
      <c r="E161" s="347"/>
      <c r="F161" s="348"/>
      <c r="G161" s="37" t="s">
        <v>11</v>
      </c>
      <c r="H161" s="133">
        <f>'Impacts ramenés à l''UF'!H181*'Impacts ramenés à l''UF'!$G$21</f>
        <v>337060.61</v>
      </c>
      <c r="I161" s="134">
        <f>'Impacts ramenés à l''UF'!I181*'Impacts ramenés à l''UF'!$G$21</f>
        <v>2942.9159</v>
      </c>
      <c r="J161" s="135">
        <f>'Impacts ramenés à l''UF'!J181*'Impacts ramenés à l''UF'!$G$21</f>
        <v>63033.389000000003</v>
      </c>
      <c r="K161" s="136">
        <f>'Impacts ramenés à l''UF'!K181*'Impacts ramenés à l''UF'!$G$21</f>
        <v>0</v>
      </c>
      <c r="L161" s="137">
        <f>'Impacts ramenés à l''UF'!L181*'Impacts ramenés à l''UF'!$G$21</f>
        <v>22911.975000000002</v>
      </c>
      <c r="M161" s="137">
        <f>'Impacts ramenés à l''UF'!M181*'Impacts ramenés à l''UF'!$G$21</f>
        <v>0</v>
      </c>
      <c r="N161" s="137">
        <f>'Impacts ramenés à l''UF'!N181*'Impacts ramenés à l''UF'!$G$21</f>
        <v>0</v>
      </c>
      <c r="O161" s="137">
        <f>'Impacts ramenés à l''UF'!O181*'Impacts ramenés à l''UF'!$G$21</f>
        <v>0</v>
      </c>
      <c r="P161" s="137">
        <f>'Impacts ramenés à l''UF'!P181*'Impacts ramenés à l''UF'!$G$21</f>
        <v>17311270</v>
      </c>
      <c r="Q161" s="137">
        <f>'Impacts ramenés à l''UF'!Q181*'Impacts ramenés à l''UF'!$G$21</f>
        <v>0</v>
      </c>
      <c r="R161" s="138">
        <f>'Impacts ramenés à l''UF'!R181*'Impacts ramenés à l''UF'!$G$21</f>
        <v>17311270</v>
      </c>
      <c r="S161" s="139">
        <f>'Impacts ramenés à l''UF'!S181*'Impacts ramenés à l''UF'!$G$21</f>
        <v>19958.876</v>
      </c>
      <c r="T161" s="140">
        <f>'Impacts ramenés à l''UF'!T181*'Impacts ramenés à l''UF'!$G$21</f>
        <v>17718594</v>
      </c>
      <c r="U161" s="141">
        <f>'Impacts ramenés à l''UF'!U181*'Impacts ramenés à l''UF'!$G$21</f>
        <v>-30549.3</v>
      </c>
    </row>
    <row r="162" spans="3:21" ht="33.75" hidden="1" customHeight="1">
      <c r="C162" s="349" t="s">
        <v>142</v>
      </c>
      <c r="D162" s="350"/>
      <c r="E162" s="350"/>
      <c r="F162" s="351"/>
      <c r="G162" s="36" t="s">
        <v>11</v>
      </c>
      <c r="H162" s="133">
        <f>'Impacts ramenés à l''UF'!H182*'Impacts ramenés à l''UF'!$G$21</f>
        <v>171.07607999999999</v>
      </c>
      <c r="I162" s="134">
        <f>'Impacts ramenés à l''UF'!I182*'Impacts ramenés à l''UF'!$G$21</f>
        <v>0</v>
      </c>
      <c r="J162" s="135">
        <f>'Impacts ramenés à l''UF'!J182*'Impacts ramenés à l''UF'!$G$21</f>
        <v>0</v>
      </c>
      <c r="K162" s="136">
        <f>'Impacts ramenés à l''UF'!K182*'Impacts ramenés à l''UF'!$G$21</f>
        <v>0</v>
      </c>
      <c r="L162" s="137">
        <f>'Impacts ramenés à l''UF'!L182*'Impacts ramenés à l''UF'!$G$21</f>
        <v>0</v>
      </c>
      <c r="M162" s="137">
        <f>'Impacts ramenés à l''UF'!M182*'Impacts ramenés à l''UF'!$G$21</f>
        <v>0</v>
      </c>
      <c r="N162" s="137">
        <f>'Impacts ramenés à l''UF'!N182*'Impacts ramenés à l''UF'!$G$21</f>
        <v>0</v>
      </c>
      <c r="O162" s="137">
        <f>'Impacts ramenés à l''UF'!O182*'Impacts ramenés à l''UF'!$G$21</f>
        <v>0</v>
      </c>
      <c r="P162" s="137">
        <f>'Impacts ramenés à l''UF'!P182*'Impacts ramenés à l''UF'!$G$21</f>
        <v>0</v>
      </c>
      <c r="Q162" s="137">
        <f>'Impacts ramenés à l''UF'!Q182*'Impacts ramenés à l''UF'!$G$21</f>
        <v>0</v>
      </c>
      <c r="R162" s="138">
        <f>'Impacts ramenés à l''UF'!R182*'Impacts ramenés à l''UF'!$G$21</f>
        <v>0</v>
      </c>
      <c r="S162" s="139">
        <f>'Impacts ramenés à l''UF'!S182*'Impacts ramenés à l''UF'!$G$21</f>
        <v>0</v>
      </c>
      <c r="T162" s="140">
        <f>'Impacts ramenés à l''UF'!T182*'Impacts ramenés à l''UF'!$G$21</f>
        <v>171.07607999999999</v>
      </c>
      <c r="U162" s="141">
        <f>'Impacts ramenés à l''UF'!U182*'Impacts ramenés à l''UF'!$G$21</f>
        <v>0</v>
      </c>
    </row>
    <row r="163" spans="3:21" hidden="1">
      <c r="C163" s="346" t="s">
        <v>50</v>
      </c>
      <c r="D163" s="347"/>
      <c r="E163" s="347"/>
      <c r="F163" s="348"/>
      <c r="G163" s="37" t="s">
        <v>14</v>
      </c>
      <c r="H163" s="133">
        <f>'Impacts ramenés à l''UF'!H183*'Impacts ramenés à l''UF'!$G$21</f>
        <v>0</v>
      </c>
      <c r="I163" s="134">
        <f>'Impacts ramenés à l''UF'!I183*'Impacts ramenés à l''UF'!$G$21</f>
        <v>0</v>
      </c>
      <c r="J163" s="135">
        <f>'Impacts ramenés à l''UF'!J183*'Impacts ramenés à l''UF'!$G$21</f>
        <v>0</v>
      </c>
      <c r="K163" s="136">
        <f>'Impacts ramenés à l''UF'!K183*'Impacts ramenés à l''UF'!$G$21</f>
        <v>0</v>
      </c>
      <c r="L163" s="137">
        <f>'Impacts ramenés à l''UF'!L183*'Impacts ramenés à l''UF'!$G$21</f>
        <v>0</v>
      </c>
      <c r="M163" s="137">
        <f>'Impacts ramenés à l''UF'!M183*'Impacts ramenés à l''UF'!$G$21</f>
        <v>0</v>
      </c>
      <c r="N163" s="137">
        <f>'Impacts ramenés à l''UF'!N183*'Impacts ramenés à l''UF'!$G$21</f>
        <v>0</v>
      </c>
      <c r="O163" s="137">
        <f>'Impacts ramenés à l''UF'!O183*'Impacts ramenés à l''UF'!$G$21</f>
        <v>0</v>
      </c>
      <c r="P163" s="137">
        <f>'Impacts ramenés à l''UF'!P183*'Impacts ramenés à l''UF'!$G$21</f>
        <v>0</v>
      </c>
      <c r="Q163" s="137">
        <f>'Impacts ramenés à l''UF'!Q183*'Impacts ramenés à l''UF'!$G$21</f>
        <v>0</v>
      </c>
      <c r="R163" s="138">
        <f>'Impacts ramenés à l''UF'!R183*'Impacts ramenés à l''UF'!$G$21</f>
        <v>0</v>
      </c>
      <c r="S163" s="139">
        <f>'Impacts ramenés à l''UF'!S183*'Impacts ramenés à l''UF'!$G$21</f>
        <v>0</v>
      </c>
      <c r="T163" s="140">
        <f>'Impacts ramenés à l''UF'!T183*'Impacts ramenés à l''UF'!$G$21</f>
        <v>0</v>
      </c>
      <c r="U163" s="141">
        <f>'Impacts ramenés à l''UF'!U183*'Impacts ramenés à l''UF'!$G$21</f>
        <v>0</v>
      </c>
    </row>
    <row r="164" spans="3:21" hidden="1">
      <c r="C164" s="349" t="s">
        <v>51</v>
      </c>
      <c r="D164" s="350"/>
      <c r="E164" s="350"/>
      <c r="F164" s="351"/>
      <c r="G164" s="36" t="s">
        <v>11</v>
      </c>
      <c r="H164" s="133">
        <f>'Impacts ramenés à l''UF'!H184*'Impacts ramenés à l''UF'!$G$21</f>
        <v>342152.16000000003</v>
      </c>
      <c r="I164" s="134">
        <f>'Impacts ramenés à l''UF'!I184*'Impacts ramenés à l''UF'!$G$21</f>
        <v>2953.0990000000002</v>
      </c>
      <c r="J164" s="135">
        <f>'Impacts ramenés à l''UF'!J184*'Impacts ramenés à l''UF'!$G$21</f>
        <v>63237.050999999999</v>
      </c>
      <c r="K164" s="136">
        <f>'Impacts ramenés à l''UF'!K184*'Impacts ramenés à l''UF'!$G$21</f>
        <v>0</v>
      </c>
      <c r="L164" s="137">
        <f>'Impacts ramenés à l''UF'!L184*'Impacts ramenés à l''UF'!$G$21</f>
        <v>22911.975000000002</v>
      </c>
      <c r="M164" s="137">
        <f>'Impacts ramenés à l''UF'!M184*'Impacts ramenés à l''UF'!$G$21</f>
        <v>0</v>
      </c>
      <c r="N164" s="137">
        <f>'Impacts ramenés à l''UF'!N184*'Impacts ramenés à l''UF'!$G$21</f>
        <v>0</v>
      </c>
      <c r="O164" s="137">
        <f>'Impacts ramenés à l''UF'!O184*'Impacts ramenés à l''UF'!$G$21</f>
        <v>0</v>
      </c>
      <c r="P164" s="137">
        <f>'Impacts ramenés à l''UF'!P184*'Impacts ramenés à l''UF'!$G$21</f>
        <v>18635073</v>
      </c>
      <c r="Q164" s="137">
        <f>'Impacts ramenés à l''UF'!Q184*'Impacts ramenés à l''UF'!$G$21</f>
        <v>0</v>
      </c>
      <c r="R164" s="138">
        <f>'Impacts ramenés à l''UF'!R184*'Impacts ramenés à l''UF'!$G$21</f>
        <v>18736904</v>
      </c>
      <c r="S164" s="139">
        <f>'Impacts ramenés à l''UF'!S184*'Impacts ramenés à l''UF'!$G$21</f>
        <v>21995.495999999999</v>
      </c>
      <c r="T164" s="140">
        <f>'Impacts ramenés à l''UF'!T184*'Impacts ramenés à l''UF'!$G$21</f>
        <v>19144228</v>
      </c>
      <c r="U164" s="141">
        <f>'Impacts ramenés à l''UF'!U184*'Impacts ramenés à l''UF'!$G$21</f>
        <v>-46333.105000000003</v>
      </c>
    </row>
    <row r="165" spans="3:21" ht="27.75" hidden="1" customHeight="1">
      <c r="C165" s="346" t="s">
        <v>52</v>
      </c>
      <c r="D165" s="347"/>
      <c r="E165" s="347"/>
      <c r="F165" s="348"/>
      <c r="G165" s="37" t="s">
        <v>11</v>
      </c>
      <c r="H165" s="133">
        <f>'Impacts ramenés à l''UF'!H185*'Impacts ramenés à l''UF'!$G$21</f>
        <v>483.69725</v>
      </c>
      <c r="I165" s="134">
        <f>'Impacts ramenés à l''UF'!I185*'Impacts ramenés à l''UF'!$G$21</f>
        <v>0</v>
      </c>
      <c r="J165" s="135">
        <f>'Impacts ramenés à l''UF'!J185*'Impacts ramenés à l''UF'!$G$21</f>
        <v>64.153530000000003</v>
      </c>
      <c r="K165" s="136">
        <f>'Impacts ramenés à l''UF'!K185*'Impacts ramenés à l''UF'!$G$21</f>
        <v>0</v>
      </c>
      <c r="L165" s="137">
        <f>'Impacts ramenés à l''UF'!L185*'Impacts ramenés à l''UF'!$G$21</f>
        <v>0</v>
      </c>
      <c r="M165" s="137">
        <f>'Impacts ramenés à l''UF'!M185*'Impacts ramenés à l''UF'!$G$21</f>
        <v>0</v>
      </c>
      <c r="N165" s="137">
        <f>'Impacts ramenés à l''UF'!N185*'Impacts ramenés à l''UF'!$G$21</f>
        <v>0</v>
      </c>
      <c r="O165" s="137">
        <f>'Impacts ramenés à l''UF'!O185*'Impacts ramenés à l''UF'!$G$21</f>
        <v>0</v>
      </c>
      <c r="P165" s="137">
        <f>'Impacts ramenés à l''UF'!P185*'Impacts ramenés à l''UF'!$G$21</f>
        <v>0</v>
      </c>
      <c r="Q165" s="137">
        <f>'Impacts ramenés à l''UF'!Q185*'Impacts ramenés à l''UF'!$G$21</f>
        <v>0</v>
      </c>
      <c r="R165" s="138">
        <f>'Impacts ramenés à l''UF'!R185*'Impacts ramenés à l''UF'!$G$21</f>
        <v>0</v>
      </c>
      <c r="S165" s="139">
        <f>'Impacts ramenés à l''UF'!S185*'Impacts ramenés à l''UF'!$G$21</f>
        <v>0</v>
      </c>
      <c r="T165" s="140">
        <f>'Impacts ramenés à l''UF'!T185*'Impacts ramenés à l''UF'!$G$21</f>
        <v>547.85077999999999</v>
      </c>
      <c r="U165" s="141">
        <f>'Impacts ramenés à l''UF'!U185*'Impacts ramenés à l''UF'!$G$21</f>
        <v>0</v>
      </c>
    </row>
    <row r="166" spans="3:21" hidden="1">
      <c r="C166" s="349" t="s">
        <v>143</v>
      </c>
      <c r="D166" s="350"/>
      <c r="E166" s="350"/>
      <c r="F166" s="351"/>
      <c r="G166" s="36" t="s">
        <v>144</v>
      </c>
      <c r="H166" s="133">
        <f>'Impacts ramenés à l''UF'!H186*'Impacts ramenés à l''UF'!$G$21</f>
        <v>84.010575000000003</v>
      </c>
      <c r="I166" s="134">
        <f>'Impacts ramenés à l''UF'!I186*'Impacts ramenés à l''UF'!$G$21</f>
        <v>-3.1160286000000002E-2</v>
      </c>
      <c r="J166" s="135">
        <f>'Impacts ramenés à l''UF'!J186*'Impacts ramenés à l''UF'!$G$21</f>
        <v>5.4072260999999999</v>
      </c>
      <c r="K166" s="136">
        <f>'Impacts ramenés à l''UF'!K186*'Impacts ramenés à l''UF'!$G$21</f>
        <v>0</v>
      </c>
      <c r="L166" s="137">
        <f>'Impacts ramenés à l''UF'!L186*'Impacts ramenés à l''UF'!$G$21</f>
        <v>15.376481</v>
      </c>
      <c r="M166" s="137">
        <f>'Impacts ramenés à l''UF'!M186*'Impacts ramenés à l''UF'!$G$21</f>
        <v>0</v>
      </c>
      <c r="N166" s="137">
        <f>'Impacts ramenés à l''UF'!N186*'Impacts ramenés à l''UF'!$G$21</f>
        <v>0</v>
      </c>
      <c r="O166" s="137">
        <f>'Impacts ramenés à l''UF'!O186*'Impacts ramenés à l''UF'!$G$21</f>
        <v>0</v>
      </c>
      <c r="P166" s="137">
        <f>'Impacts ramenés à l''UF'!P186*'Impacts ramenés à l''UF'!$G$21</f>
        <v>397.14089999999999</v>
      </c>
      <c r="Q166" s="137">
        <f>'Impacts ramenés à l''UF'!Q186*'Impacts ramenés à l''UF'!$G$21</f>
        <v>0</v>
      </c>
      <c r="R166" s="138">
        <f>'Impacts ramenés à l''UF'!R186*'Impacts ramenés à l''UF'!$G$21</f>
        <v>412.41555</v>
      </c>
      <c r="S166" s="139">
        <f>'Impacts ramenés à l''UF'!S186*'Impacts ramenés à l''UF'!$G$21</f>
        <v>1120.1410000000001</v>
      </c>
      <c r="T166" s="140">
        <f>'Impacts ramenés à l''UF'!T186*'Impacts ramenés à l''UF'!$G$21</f>
        <v>1619.1129000000001</v>
      </c>
      <c r="U166" s="141">
        <f>'Impacts ramenés à l''UF'!U186*'Impacts ramenés à l''UF'!$G$21</f>
        <v>-36659.160000000003</v>
      </c>
    </row>
    <row r="167" spans="3:21" hidden="1">
      <c r="C167" s="346" t="s">
        <v>15</v>
      </c>
      <c r="D167" s="347"/>
      <c r="E167" s="347"/>
      <c r="F167" s="348"/>
      <c r="G167" s="37" t="s">
        <v>14</v>
      </c>
      <c r="H167" s="133">
        <f>'Impacts ramenés à l''UF'!H187*'Impacts ramenés à l''UF'!$G$21</f>
        <v>34113.385000000002</v>
      </c>
      <c r="I167" s="134">
        <f>'Impacts ramenés à l''UF'!I187*'Impacts ramenés à l''UF'!$G$21</f>
        <v>0</v>
      </c>
      <c r="J167" s="135">
        <f>'Impacts ramenés à l''UF'!J187*'Impacts ramenés à l''UF'!$G$21</f>
        <v>1.4358171</v>
      </c>
      <c r="K167" s="136">
        <f>'Impacts ramenés à l''UF'!K187*'Impacts ramenés à l''UF'!$G$21</f>
        <v>0</v>
      </c>
      <c r="L167" s="137">
        <f>'Impacts ramenés à l''UF'!L187*'Impacts ramenés à l''UF'!$G$21</f>
        <v>103.86762</v>
      </c>
      <c r="M167" s="137">
        <f>'Impacts ramenés à l''UF'!M187*'Impacts ramenés à l''UF'!$G$21</f>
        <v>0</v>
      </c>
      <c r="N167" s="137">
        <f>'Impacts ramenés à l''UF'!N187*'Impacts ramenés à l''UF'!$G$21</f>
        <v>0</v>
      </c>
      <c r="O167" s="137">
        <f>'Impacts ramenés à l''UF'!O187*'Impacts ramenés à l''UF'!$G$21</f>
        <v>0</v>
      </c>
      <c r="P167" s="137">
        <f>'Impacts ramenés à l''UF'!P187*'Impacts ramenés à l''UF'!$G$21</f>
        <v>1995.8876000000002</v>
      </c>
      <c r="Q167" s="137">
        <f>'Impacts ramenés à l''UF'!Q187*'Impacts ramenés à l''UF'!$G$21</f>
        <v>0</v>
      </c>
      <c r="R167" s="138">
        <f>'Impacts ramenés à l''UF'!R187*'Impacts ramenés à l''UF'!$G$21</f>
        <v>2107.9016999999999</v>
      </c>
      <c r="S167" s="139">
        <f>'Impacts ramenés à l''UF'!S187*'Impacts ramenés à l''UF'!$G$21</f>
        <v>0</v>
      </c>
      <c r="T167" s="140">
        <f>'Impacts ramenés à l''UF'!T187*'Impacts ramenés à l''UF'!$G$21</f>
        <v>36251.836000000003</v>
      </c>
      <c r="U167" s="141">
        <f>'Impacts ramenés à l''UF'!U187*'Impacts ramenés à l''UF'!$G$21</f>
        <v>218.93664999999999</v>
      </c>
    </row>
    <row r="168" spans="3:21" hidden="1">
      <c r="C168" s="349" t="s">
        <v>53</v>
      </c>
      <c r="D168" s="350"/>
      <c r="E168" s="350"/>
      <c r="F168" s="351"/>
      <c r="G168" s="36" t="s">
        <v>14</v>
      </c>
      <c r="H168" s="133">
        <f>'Impacts ramenés à l''UF'!H188*'Impacts ramenés à l''UF'!$G$21</f>
        <v>7881.7194000000009</v>
      </c>
      <c r="I168" s="134">
        <f>'Impacts ramenés à l''UF'!I188*'Impacts ramenés à l''UF'!$G$21</f>
        <v>7.4132968000000004</v>
      </c>
      <c r="J168" s="135">
        <f>'Impacts ramenés à l''UF'!J188*'Impacts ramenés à l''UF'!$G$21</f>
        <v>251.52257000000003</v>
      </c>
      <c r="K168" s="136">
        <f>'Impacts ramenés à l''UF'!K188*'Impacts ramenés à l''UF'!$G$21</f>
        <v>0</v>
      </c>
      <c r="L168" s="137">
        <f>'Impacts ramenés à l''UF'!L188*'Impacts ramenés à l''UF'!$G$21</f>
        <v>304.47469000000001</v>
      </c>
      <c r="M168" s="137">
        <f>'Impacts ramenés à l''UF'!M188*'Impacts ramenés à l''UF'!$G$21</f>
        <v>0</v>
      </c>
      <c r="N168" s="137">
        <f>'Impacts ramenés à l''UF'!N188*'Impacts ramenés à l''UF'!$G$21</f>
        <v>0</v>
      </c>
      <c r="O168" s="137">
        <f>'Impacts ramenés à l''UF'!O188*'Impacts ramenés à l''UF'!$G$21</f>
        <v>0</v>
      </c>
      <c r="P168" s="137">
        <f>'Impacts ramenés à l''UF'!P188*'Impacts ramenés à l''UF'!$G$21</f>
        <v>113032.41</v>
      </c>
      <c r="Q168" s="137">
        <f>'Impacts ramenés à l''UF'!Q188*'Impacts ramenés à l''UF'!$G$21</f>
        <v>0</v>
      </c>
      <c r="R168" s="138">
        <f>'Impacts ramenés à l''UF'!R188*'Impacts ramenés à l''UF'!$G$21</f>
        <v>113032.41</v>
      </c>
      <c r="S168" s="139">
        <f>'Impacts ramenés à l''UF'!S188*'Impacts ramenés à l''UF'!$G$21</f>
        <v>0</v>
      </c>
      <c r="T168" s="140">
        <f>'Impacts ramenés à l''UF'!T188*'Impacts ramenés à l''UF'!$G$21</f>
        <v>121178.89</v>
      </c>
      <c r="U168" s="141">
        <f>'Impacts ramenés à l''UF'!U188*'Impacts ramenés à l''UF'!$G$21</f>
        <v>4938.8035</v>
      </c>
    </row>
    <row r="169" spans="3:21" hidden="1">
      <c r="C169" s="346" t="s">
        <v>16</v>
      </c>
      <c r="D169" s="347"/>
      <c r="E169" s="347"/>
      <c r="F169" s="348"/>
      <c r="G169" s="37" t="s">
        <v>14</v>
      </c>
      <c r="H169" s="133">
        <f>'Impacts ramenés à l''UF'!H189*'Impacts ramenés à l''UF'!$G$21</f>
        <v>5.6108881000000004</v>
      </c>
      <c r="I169" s="134">
        <f>'Impacts ramenés à l''UF'!I189*'Impacts ramenés à l''UF'!$G$21</f>
        <v>5.2850289000000005E-3</v>
      </c>
      <c r="J169" s="135">
        <f>'Impacts ramenés à l''UF'!J189*'Impacts ramenés à l''UF'!$G$21</f>
        <v>0.16496622</v>
      </c>
      <c r="K169" s="136">
        <f>'Impacts ramenés à l''UF'!K189*'Impacts ramenés à l''UF'!$G$21</f>
        <v>0</v>
      </c>
      <c r="L169" s="137">
        <f>'Impacts ramenés à l''UF'!L189*'Impacts ramenés à l''UF'!$G$21</f>
        <v>3.1771272000000003E-2</v>
      </c>
      <c r="M169" s="137">
        <f>'Impacts ramenés à l''UF'!M189*'Impacts ramenés à l''UF'!$G$21</f>
        <v>0</v>
      </c>
      <c r="N169" s="137">
        <f>'Impacts ramenés à l''UF'!N189*'Impacts ramenés à l''UF'!$G$21</f>
        <v>0</v>
      </c>
      <c r="O169" s="137">
        <f>'Impacts ramenés à l''UF'!O189*'Impacts ramenés à l''UF'!$G$21</f>
        <v>0</v>
      </c>
      <c r="P169" s="137">
        <f>'Impacts ramenés à l''UF'!P189*'Impacts ramenés à l''UF'!$G$21</f>
        <v>55.803388000000005</v>
      </c>
      <c r="Q169" s="137">
        <f>'Impacts ramenés à l''UF'!Q189*'Impacts ramenés à l''UF'!$G$21</f>
        <v>0</v>
      </c>
      <c r="R169" s="138">
        <f>'Impacts ramenés à l''UF'!R189*'Impacts ramenés à l''UF'!$G$21</f>
        <v>55.803388000000005</v>
      </c>
      <c r="S169" s="139">
        <f>'Impacts ramenés à l''UF'!S189*'Impacts ramenés à l''UF'!$G$21</f>
        <v>0</v>
      </c>
      <c r="T169" s="140">
        <f>'Impacts ramenés à l''UF'!T189*'Impacts ramenés à l''UF'!$G$21</f>
        <v>61.607754999999997</v>
      </c>
      <c r="U169" s="141">
        <f>'Impacts ramenés à l''UF'!U189*'Impacts ramenés à l''UF'!$G$21</f>
        <v>3.971409</v>
      </c>
    </row>
    <row r="170" spans="3:21" hidden="1">
      <c r="C170" s="349" t="s">
        <v>17</v>
      </c>
      <c r="D170" s="350"/>
      <c r="E170" s="350"/>
      <c r="F170" s="351"/>
      <c r="G170" s="36" t="s">
        <v>14</v>
      </c>
      <c r="H170" s="133">
        <f>'Impacts ramenés à l''UF'!H190*'Impacts ramenés à l''UF'!$G$21</f>
        <v>0</v>
      </c>
      <c r="I170" s="134">
        <f>'Impacts ramenés à l''UF'!I190*'Impacts ramenés à l''UF'!$G$21</f>
        <v>0</v>
      </c>
      <c r="J170" s="135">
        <f>'Impacts ramenés à l''UF'!J190*'Impacts ramenés à l''UF'!$G$21</f>
        <v>0.61811417000000002</v>
      </c>
      <c r="K170" s="136">
        <f>'Impacts ramenés à l''UF'!K190*'Impacts ramenés à l''UF'!$G$21</f>
        <v>0</v>
      </c>
      <c r="L170" s="137">
        <f>'Impacts ramenés à l''UF'!L190*'Impacts ramenés à l''UF'!$G$21</f>
        <v>0</v>
      </c>
      <c r="M170" s="137">
        <f>'Impacts ramenés à l''UF'!M190*'Impacts ramenés à l''UF'!$G$21</f>
        <v>0</v>
      </c>
      <c r="N170" s="137">
        <f>'Impacts ramenés à l''UF'!N190*'Impacts ramenés à l''UF'!$G$21</f>
        <v>0</v>
      </c>
      <c r="O170" s="137">
        <f>'Impacts ramenés à l''UF'!O190*'Impacts ramenés à l''UF'!$G$21</f>
        <v>0</v>
      </c>
      <c r="P170" s="137">
        <f>'Impacts ramenés à l''UF'!P190*'Impacts ramenés à l''UF'!$G$21</f>
        <v>0</v>
      </c>
      <c r="Q170" s="137">
        <f>'Impacts ramenés à l''UF'!Q190*'Impacts ramenés à l''UF'!$G$21</f>
        <v>0</v>
      </c>
      <c r="R170" s="138">
        <f>'Impacts ramenés à l''UF'!R190*'Impacts ramenés à l''UF'!$G$21</f>
        <v>0</v>
      </c>
      <c r="S170" s="139">
        <f>'Impacts ramenés à l''UF'!S190*'Impacts ramenés à l''UF'!$G$21</f>
        <v>0</v>
      </c>
      <c r="T170" s="140">
        <f>'Impacts ramenés à l''UF'!T190*'Impacts ramenés à l''UF'!$G$21</f>
        <v>0.61811417000000002</v>
      </c>
      <c r="U170" s="141">
        <f>'Impacts ramenés à l''UF'!U190*'Impacts ramenés à l''UF'!$G$21</f>
        <v>0</v>
      </c>
    </row>
    <row r="171" spans="3:21" hidden="1">
      <c r="C171" s="346" t="s">
        <v>54</v>
      </c>
      <c r="D171" s="347"/>
      <c r="E171" s="347"/>
      <c r="F171" s="348"/>
      <c r="G171" s="37" t="s">
        <v>14</v>
      </c>
      <c r="H171" s="133">
        <f>'Impacts ramenés à l''UF'!H191*'Impacts ramenés à l''UF'!$G$21</f>
        <v>84.927053999999998</v>
      </c>
      <c r="I171" s="134">
        <f>'Impacts ramenés à l''UF'!I191*'Impacts ramenés à l''UF'!$G$21</f>
        <v>0</v>
      </c>
      <c r="J171" s="135">
        <f>'Impacts ramenés à l''UF'!J191*'Impacts ramenés à l''UF'!$G$21</f>
        <v>0.91342407000000003</v>
      </c>
      <c r="K171" s="136">
        <f>'Impacts ramenés à l''UF'!K191*'Impacts ramenés à l''UF'!$G$21</f>
        <v>0</v>
      </c>
      <c r="L171" s="137">
        <f>'Impacts ramenés à l''UF'!L191*'Impacts ramenés à l''UF'!$G$21</f>
        <v>0</v>
      </c>
      <c r="M171" s="137">
        <f>'Impacts ramenés à l''UF'!M191*'Impacts ramenés à l''UF'!$G$21</f>
        <v>0</v>
      </c>
      <c r="N171" s="137">
        <f>'Impacts ramenés à l''UF'!N191*'Impacts ramenés à l''UF'!$G$21</f>
        <v>0</v>
      </c>
      <c r="O171" s="137">
        <f>'Impacts ramenés à l''UF'!O191*'Impacts ramenés à l''UF'!$G$21</f>
        <v>0</v>
      </c>
      <c r="P171" s="137">
        <f>'Impacts ramenés à l''UF'!P191*'Impacts ramenés à l''UF'!$G$21</f>
        <v>0</v>
      </c>
      <c r="Q171" s="137">
        <f>'Impacts ramenés à l''UF'!Q191*'Impacts ramenés à l''UF'!$G$21</f>
        <v>0</v>
      </c>
      <c r="R171" s="138">
        <f>'Impacts ramenés à l''UF'!R191*'Impacts ramenés à l''UF'!$G$21</f>
        <v>0</v>
      </c>
      <c r="S171" s="139">
        <f>'Impacts ramenés à l''UF'!S191*'Impacts ramenés à l''UF'!$G$21</f>
        <v>1568.1974</v>
      </c>
      <c r="T171" s="140">
        <f>'Impacts ramenés à l''UF'!T191*'Impacts ramenés à l''UF'!$G$21</f>
        <v>1659.8453000000002</v>
      </c>
      <c r="U171" s="141">
        <f>'Impacts ramenés à l''UF'!U191*'Impacts ramenés à l''UF'!$G$21</f>
        <v>0</v>
      </c>
    </row>
    <row r="172" spans="3:21" hidden="1">
      <c r="C172" s="349" t="s">
        <v>55</v>
      </c>
      <c r="D172" s="350"/>
      <c r="E172" s="350"/>
      <c r="F172" s="351"/>
      <c r="G172" s="36" t="s">
        <v>14</v>
      </c>
      <c r="H172" s="133">
        <f>'Impacts ramenés à l''UF'!H192*'Impacts ramenés à l''UF'!$G$21</f>
        <v>0</v>
      </c>
      <c r="I172" s="134">
        <f>'Impacts ramenés à l''UF'!I192*'Impacts ramenés à l''UF'!$G$21</f>
        <v>0</v>
      </c>
      <c r="J172" s="135">
        <f>'Impacts ramenés à l''UF'!J192*'Impacts ramenés à l''UF'!$G$21</f>
        <v>0.89814941999999998</v>
      </c>
      <c r="K172" s="136">
        <f>'Impacts ramenés à l''UF'!K192*'Impacts ramenés à l''UF'!$G$21</f>
        <v>0</v>
      </c>
      <c r="L172" s="137">
        <f>'Impacts ramenés à l''UF'!L192*'Impacts ramenés à l''UF'!$G$21</f>
        <v>72.198178999999996</v>
      </c>
      <c r="M172" s="137">
        <f>'Impacts ramenés à l''UF'!M192*'Impacts ramenés à l''UF'!$G$21</f>
        <v>0</v>
      </c>
      <c r="N172" s="137">
        <f>'Impacts ramenés à l''UF'!N192*'Impacts ramenés à l''UF'!$G$21</f>
        <v>0</v>
      </c>
      <c r="O172" s="137">
        <f>'Impacts ramenés à l''UF'!O192*'Impacts ramenés à l''UF'!$G$21</f>
        <v>0</v>
      </c>
      <c r="P172" s="137">
        <f>'Impacts ramenés à l''UF'!P192*'Impacts ramenés à l''UF'!$G$21</f>
        <v>0</v>
      </c>
      <c r="Q172" s="137">
        <f>'Impacts ramenés à l''UF'!Q192*'Impacts ramenés à l''UF'!$G$21</f>
        <v>0</v>
      </c>
      <c r="R172" s="138">
        <f>'Impacts ramenés à l''UF'!R192*'Impacts ramenés à l''UF'!$G$21</f>
        <v>72.198178999999996</v>
      </c>
      <c r="S172" s="139">
        <f>'Impacts ramenés à l''UF'!S192*'Impacts ramenés à l''UF'!$G$21</f>
        <v>43.074513000000003</v>
      </c>
      <c r="T172" s="140">
        <f>'Impacts ramenés à l''UF'!T192*'Impacts ramenés à l''UF'!$G$21</f>
        <v>116.08734</v>
      </c>
      <c r="U172" s="141">
        <f>'Impacts ramenés à l''UF'!U192*'Impacts ramenés à l''UF'!$G$21</f>
        <v>0</v>
      </c>
    </row>
    <row r="173" spans="3:21" hidden="1">
      <c r="C173" s="346" t="s">
        <v>56</v>
      </c>
      <c r="D173" s="347"/>
      <c r="E173" s="347"/>
      <c r="F173" s="348"/>
      <c r="G173" s="37" t="s">
        <v>11</v>
      </c>
      <c r="H173" s="133">
        <f>'Impacts ramenés à l''UF'!H193*'Impacts ramenés à l''UF'!$G$21</f>
        <v>16.903946000000001</v>
      </c>
      <c r="I173" s="134">
        <f>'Impacts ramenés à l''UF'!I193*'Impacts ramenés à l''UF'!$G$21</f>
        <v>0</v>
      </c>
      <c r="J173" s="135">
        <f>'Impacts ramenés à l''UF'!J193*'Impacts ramenés à l''UF'!$G$21</f>
        <v>0</v>
      </c>
      <c r="K173" s="136">
        <f>'Impacts ramenés à l''UF'!K193*'Impacts ramenés à l''UF'!$G$21</f>
        <v>0</v>
      </c>
      <c r="L173" s="137">
        <f>'Impacts ramenés à l''UF'!L193*'Impacts ramenés à l''UF'!$G$21</f>
        <v>0</v>
      </c>
      <c r="M173" s="137">
        <f>'Impacts ramenés à l''UF'!M193*'Impacts ramenés à l''UF'!$G$21</f>
        <v>0</v>
      </c>
      <c r="N173" s="137">
        <f>'Impacts ramenés à l''UF'!N193*'Impacts ramenés à l''UF'!$G$21</f>
        <v>0</v>
      </c>
      <c r="O173" s="137">
        <f>'Impacts ramenés à l''UF'!O193*'Impacts ramenés à l''UF'!$G$21</f>
        <v>0</v>
      </c>
      <c r="P173" s="137">
        <f>'Impacts ramenés à l''UF'!P193*'Impacts ramenés à l''UF'!$G$21</f>
        <v>0</v>
      </c>
      <c r="Q173" s="137">
        <f>'Impacts ramenés à l''UF'!Q193*'Impacts ramenés à l''UF'!$G$21</f>
        <v>0</v>
      </c>
      <c r="R173" s="138">
        <f>'Impacts ramenés à l''UF'!R193*'Impacts ramenés à l''UF'!$G$21</f>
        <v>0</v>
      </c>
      <c r="S173" s="139">
        <f>'Impacts ramenés à l''UF'!S193*'Impacts ramenés à l''UF'!$G$21</f>
        <v>0</v>
      </c>
      <c r="T173" s="140">
        <f>'Impacts ramenés à l''UF'!T193*'Impacts ramenés à l''UF'!$G$21</f>
        <v>16.903946000000001</v>
      </c>
      <c r="U173" s="141">
        <f>'Impacts ramenés à l''UF'!U193*'Impacts ramenés à l''UF'!$G$21</f>
        <v>0</v>
      </c>
    </row>
    <row r="174" spans="3:21" hidden="1">
      <c r="C174" s="349" t="s">
        <v>145</v>
      </c>
      <c r="D174" s="350"/>
      <c r="E174" s="350"/>
      <c r="F174" s="351"/>
      <c r="G174" s="36" t="s">
        <v>146</v>
      </c>
      <c r="H174" s="133">
        <f>'Impacts ramenés à l''UF'!H194*'Impacts ramenés à l''UF'!$G$21</f>
        <v>0</v>
      </c>
      <c r="I174" s="134">
        <f>'Impacts ramenés à l''UF'!I194*'Impacts ramenés à l''UF'!$G$21</f>
        <v>0</v>
      </c>
      <c r="J174" s="135">
        <f>'Impacts ramenés à l''UF'!J194*'Impacts ramenés à l''UF'!$G$21</f>
        <v>0</v>
      </c>
      <c r="K174" s="136">
        <f>'Impacts ramenés à l''UF'!K194*'Impacts ramenés à l''UF'!$G$21</f>
        <v>0</v>
      </c>
      <c r="L174" s="137">
        <f>'Impacts ramenés à l''UF'!L194*'Impacts ramenés à l''UF'!$G$21</f>
        <v>0</v>
      </c>
      <c r="M174" s="137">
        <f>'Impacts ramenés à l''UF'!M194*'Impacts ramenés à l''UF'!$G$21</f>
        <v>0</v>
      </c>
      <c r="N174" s="137">
        <f>'Impacts ramenés à l''UF'!N194*'Impacts ramenés à l''UF'!$G$21</f>
        <v>0</v>
      </c>
      <c r="O174" s="137">
        <f>'Impacts ramenés à l''UF'!O194*'Impacts ramenés à l''UF'!$G$21</f>
        <v>0</v>
      </c>
      <c r="P174" s="137">
        <f>'Impacts ramenés à l''UF'!P194*'Impacts ramenés à l''UF'!$G$21</f>
        <v>0</v>
      </c>
      <c r="Q174" s="137">
        <f>'Impacts ramenés à l''UF'!Q194*'Impacts ramenés à l''UF'!$G$21</f>
        <v>0</v>
      </c>
      <c r="R174" s="138">
        <f>'Impacts ramenés à l''UF'!R194*'Impacts ramenés à l''UF'!$G$21</f>
        <v>0</v>
      </c>
      <c r="S174" s="139">
        <f>'Impacts ramenés à l''UF'!S194*'Impacts ramenés à l''UF'!$G$21</f>
        <v>0</v>
      </c>
      <c r="T174" s="140">
        <f>'Impacts ramenés à l''UF'!T194*'Impacts ramenés à l''UF'!$G$21</f>
        <v>0</v>
      </c>
      <c r="U174" s="141">
        <f>'Impacts ramenés à l''UF'!U194*'Impacts ramenés à l''UF'!$G$21</f>
        <v>0</v>
      </c>
    </row>
    <row r="175" spans="3:21" ht="15.75" hidden="1" thickBot="1">
      <c r="C175" s="327" t="s">
        <v>147</v>
      </c>
      <c r="D175" s="328"/>
      <c r="E175" s="328"/>
      <c r="F175" s="329"/>
      <c r="G175" s="40" t="s">
        <v>146</v>
      </c>
      <c r="H175" s="155">
        <f>'Impacts ramenés à l''UF'!H195*'Impacts ramenés à l''UF'!$G$21</f>
        <v>0.41343386000000004</v>
      </c>
      <c r="I175" s="156">
        <f>'Impacts ramenés à l''UF'!I195*'Impacts ramenés à l''UF'!$G$21</f>
        <v>0</v>
      </c>
      <c r="J175" s="157">
        <f>'Impacts ramenés à l''UF'!J195*'Impacts ramenés à l''UF'!$G$21</f>
        <v>0</v>
      </c>
      <c r="K175" s="158">
        <f>'Impacts ramenés à l''UF'!K195*'Impacts ramenés à l''UF'!$G$21</f>
        <v>0</v>
      </c>
      <c r="L175" s="159">
        <f>'Impacts ramenés à l''UF'!L195*'Impacts ramenés à l''UF'!$G$21</f>
        <v>0</v>
      </c>
      <c r="M175" s="159">
        <f>'Impacts ramenés à l''UF'!M195*'Impacts ramenés à l''UF'!$G$21</f>
        <v>0</v>
      </c>
      <c r="N175" s="159">
        <f>'Impacts ramenés à l''UF'!N195*'Impacts ramenés à l''UF'!$G$21</f>
        <v>0</v>
      </c>
      <c r="O175" s="159">
        <f>'Impacts ramenés à l''UF'!O195*'Impacts ramenés à l''UF'!$G$21</f>
        <v>0</v>
      </c>
      <c r="P175" s="159">
        <f>'Impacts ramenés à l''UF'!P195*'Impacts ramenés à l''UF'!$G$21</f>
        <v>0</v>
      </c>
      <c r="Q175" s="159">
        <f>'Impacts ramenés à l''UF'!Q195*'Impacts ramenés à l''UF'!$G$21</f>
        <v>0</v>
      </c>
      <c r="R175" s="138">
        <f>'Impacts ramenés à l''UF'!R195*'Impacts ramenés à l''UF'!$G$21</f>
        <v>0</v>
      </c>
      <c r="S175" s="161">
        <f>'Impacts ramenés à l''UF'!S195*'Impacts ramenés à l''UF'!$G$21</f>
        <v>0</v>
      </c>
      <c r="T175" s="162">
        <f>'Impacts ramenés à l''UF'!T195*'Impacts ramenés à l''UF'!$G$21</f>
        <v>0.41343386000000004</v>
      </c>
      <c r="U175" s="163">
        <f>'Impacts ramenés à l''UF'!U195*'Impacts ramenés à l''UF'!$G$21</f>
        <v>0</v>
      </c>
    </row>
    <row r="176" spans="3:21" ht="15.75" hidden="1" thickBot="1"/>
    <row r="177" spans="3:21" ht="15.75" hidden="1" thickBot="1">
      <c r="C177" s="318" t="s">
        <v>148</v>
      </c>
      <c r="D177" s="319"/>
      <c r="E177" s="319"/>
      <c r="F177" s="319"/>
      <c r="G177" s="319"/>
      <c r="H177" s="319"/>
      <c r="I177" s="319"/>
      <c r="J177" s="319"/>
      <c r="K177" s="319"/>
      <c r="L177" s="319"/>
      <c r="M177" s="319"/>
      <c r="N177" s="319"/>
      <c r="O177" s="319"/>
      <c r="P177" s="319"/>
      <c r="Q177" s="319"/>
      <c r="R177" s="319"/>
      <c r="S177" s="319"/>
      <c r="T177" s="319"/>
      <c r="U177" s="320"/>
    </row>
    <row r="178" spans="3:21" ht="25.5" hidden="1">
      <c r="C178" s="330" t="s">
        <v>97</v>
      </c>
      <c r="D178" s="331"/>
      <c r="E178" s="331"/>
      <c r="F178" s="332"/>
      <c r="G178" s="336" t="s">
        <v>27</v>
      </c>
      <c r="H178" s="22" t="s">
        <v>98</v>
      </c>
      <c r="I178" s="41" t="s">
        <v>99</v>
      </c>
      <c r="J178" s="24" t="s">
        <v>100</v>
      </c>
      <c r="K178" s="338" t="s">
        <v>101</v>
      </c>
      <c r="L178" s="339"/>
      <c r="M178" s="339"/>
      <c r="N178" s="339"/>
      <c r="O178" s="339"/>
      <c r="P178" s="339"/>
      <c r="Q178" s="339"/>
      <c r="R178" s="340"/>
      <c r="S178" s="25" t="s">
        <v>102</v>
      </c>
      <c r="T178" s="341" t="s">
        <v>103</v>
      </c>
      <c r="U178" s="26" t="s">
        <v>104</v>
      </c>
    </row>
    <row r="179" spans="3:21" ht="15.75" hidden="1" thickBot="1">
      <c r="C179" s="333"/>
      <c r="D179" s="334"/>
      <c r="E179" s="334"/>
      <c r="F179" s="335"/>
      <c r="G179" s="337"/>
      <c r="H179" s="233" t="s">
        <v>105</v>
      </c>
      <c r="I179" s="234" t="s">
        <v>106</v>
      </c>
      <c r="J179" s="235" t="s">
        <v>107</v>
      </c>
      <c r="K179" s="236" t="s">
        <v>108</v>
      </c>
      <c r="L179" s="237" t="s">
        <v>109</v>
      </c>
      <c r="M179" s="237" t="s">
        <v>110</v>
      </c>
      <c r="N179" s="237" t="s">
        <v>111</v>
      </c>
      <c r="O179" s="237" t="s">
        <v>112</v>
      </c>
      <c r="P179" s="237" t="s">
        <v>113</v>
      </c>
      <c r="Q179" s="237" t="s">
        <v>114</v>
      </c>
      <c r="R179" s="238" t="s">
        <v>115</v>
      </c>
      <c r="S179" s="239" t="s">
        <v>116</v>
      </c>
      <c r="T179" s="342"/>
      <c r="U179" s="240" t="s">
        <v>117</v>
      </c>
    </row>
    <row r="180" spans="3:21" ht="15.75" hidden="1" thickBot="1">
      <c r="C180" s="343" t="s">
        <v>149</v>
      </c>
      <c r="D180" s="344"/>
      <c r="E180" s="344"/>
      <c r="F180" s="345"/>
      <c r="G180" s="35" t="s">
        <v>11</v>
      </c>
      <c r="H180" s="195">
        <f>'Impacts ramenés à l''UF'!H200*'Impacts ramenés à l''UF'!$G$21</f>
        <v>4969.3527999999997</v>
      </c>
      <c r="I180" s="196">
        <f>'Impacts ramenés à l''UF'!I200*'Impacts ramenés à l''UF'!$G$21</f>
        <v>3.9306766000000004</v>
      </c>
      <c r="J180" s="197">
        <f>'Impacts ramenés à l''UF'!J200*'Impacts ramenés à l''UF'!$G$21</f>
        <v>194.49721</v>
      </c>
      <c r="K180" s="198">
        <f>'Impacts ramenés à l''UF'!K200*'Impacts ramenés à l''UF'!$G$21</f>
        <v>0</v>
      </c>
      <c r="L180" s="198">
        <f>'Impacts ramenés à l''UF'!L200*'Impacts ramenés à l''UF'!$G$21</f>
        <v>8.5334377999999997</v>
      </c>
      <c r="M180" s="219">
        <f>'Impacts ramenés à l''UF'!M200*'Impacts ramenés à l''UF'!$G$21</f>
        <v>0</v>
      </c>
      <c r="N180" s="219">
        <f>'Impacts ramenés à l''UF'!N200*'Impacts ramenés à l''UF'!$G$21</f>
        <v>0</v>
      </c>
      <c r="O180" s="219">
        <f>'Impacts ramenés à l''UF'!O200*'Impacts ramenés à l''UF'!$G$21</f>
        <v>0</v>
      </c>
      <c r="P180" s="198">
        <f>'Impacts ramenés à l''UF'!P200*'Impacts ramenés à l''UF'!$G$21</f>
        <v>1395084.7</v>
      </c>
      <c r="Q180" s="219">
        <f>'Impacts ramenés à l''UF'!Q200*'Impacts ramenés à l''UF'!$G$21</f>
        <v>0</v>
      </c>
      <c r="R180" s="199">
        <f>'Impacts ramenés à l''UF'!R200*'Impacts ramenés à l''UF'!$G$21</f>
        <v>1395084.7</v>
      </c>
      <c r="S180" s="200">
        <f>'Impacts ramenés à l''UF'!S200*'Impacts ramenés à l''UF'!$G$21</f>
        <v>1965.3383000000001</v>
      </c>
      <c r="T180" s="201">
        <f>'Impacts ramenés à l''UF'!T200*'Impacts ramenés à l''UF'!$G$21</f>
        <v>1395084.7</v>
      </c>
      <c r="U180" s="202">
        <f>'Impacts ramenés à l''UF'!U200*'Impacts ramenés à l''UF'!$G$21</f>
        <v>-15070.988000000001</v>
      </c>
    </row>
    <row r="181" spans="3:21" ht="26.25" hidden="1" thickBot="1">
      <c r="C181" s="312" t="s">
        <v>150</v>
      </c>
      <c r="D181" s="313"/>
      <c r="E181" s="313"/>
      <c r="F181" s="314"/>
      <c r="G181" s="36" t="s">
        <v>151</v>
      </c>
      <c r="H181" s="203">
        <f>'Impacts ramenés à l''UF'!H201*'Impacts ramenés à l''UF'!$G$21</f>
        <v>5.9367472999999999E-4</v>
      </c>
      <c r="I181" s="204">
        <f>'Impacts ramenés à l''UF'!I201*'Impacts ramenés à l''UF'!$G$21</f>
        <v>1.0895917000000002E-5</v>
      </c>
      <c r="J181" s="205">
        <f>'Impacts ramenés à l''UF'!J201*'Impacts ramenés à l''UF'!$G$21</f>
        <v>1.7107608000000001E-5</v>
      </c>
      <c r="K181" s="206">
        <f>'Impacts ramenés à l''UF'!K201*'Impacts ramenés à l''UF'!$G$21</f>
        <v>0</v>
      </c>
      <c r="L181" s="206">
        <f>'Impacts ramenés à l''UF'!L201*'Impacts ramenés à l''UF'!$G$21</f>
        <v>8.8185646000000004E-5</v>
      </c>
      <c r="M181" s="214">
        <f>'Impacts ramenés à l''UF'!M201*'Impacts ramenés à l''UF'!$G$21</f>
        <v>0</v>
      </c>
      <c r="N181" s="214">
        <f>'Impacts ramenés à l''UF'!N201*'Impacts ramenés à l''UF'!$G$21</f>
        <v>0</v>
      </c>
      <c r="O181" s="214">
        <f>'Impacts ramenés à l''UF'!O201*'Impacts ramenés à l''UF'!$G$21</f>
        <v>0</v>
      </c>
      <c r="P181" s="206">
        <f>'Impacts ramenés à l''UF'!P201*'Impacts ramenés à l''UF'!$G$21</f>
        <v>4.0630569000000005E-3</v>
      </c>
      <c r="Q181" s="214">
        <f>'Impacts ramenés à l''UF'!Q201*'Impacts ramenés à l''UF'!$G$21</f>
        <v>0</v>
      </c>
      <c r="R181" s="207">
        <f>'Impacts ramenés à l''UF'!R201*'Impacts ramenés à l''UF'!$G$21</f>
        <v>4.1547048000000007E-3</v>
      </c>
      <c r="S181" s="208">
        <f>'Impacts ramenés à l''UF'!S201*'Impacts ramenés à l''UF'!$G$21</f>
        <v>6.9346911000000002E-5</v>
      </c>
      <c r="T181" s="209">
        <f>'Impacts ramenés à l''UF'!T201*'Impacts ramenés à l''UF'!$G$21</f>
        <v>4.8471555999999999E-3</v>
      </c>
      <c r="U181" s="210">
        <f>'Impacts ramenés à l''UF'!U201*'Impacts ramenés à l''UF'!$G$21</f>
        <v>-3.9408597000000005E-4</v>
      </c>
    </row>
    <row r="182" spans="3:21" ht="15.75" hidden="1" thickBot="1">
      <c r="C182" s="324" t="s">
        <v>152</v>
      </c>
      <c r="D182" s="325"/>
      <c r="E182" s="325"/>
      <c r="F182" s="326"/>
      <c r="G182" s="37" t="s">
        <v>153</v>
      </c>
      <c r="H182" s="203">
        <f>'Impacts ramenés à l''UF'!H202*'Impacts ramenés à l''UF'!$G$21</f>
        <v>76984.236000000004</v>
      </c>
      <c r="I182" s="204">
        <f>'Impacts ramenés à l''UF'!I202*'Impacts ramenés à l''UF'!$G$21</f>
        <v>0.51424654999999997</v>
      </c>
      <c r="J182" s="205">
        <f>'Impacts ramenés à l''UF'!J202*'Impacts ramenés à l''UF'!$G$21</f>
        <v>1639.4791000000002</v>
      </c>
      <c r="K182" s="206">
        <f>'Impacts ramenés à l''UF'!K202*'Impacts ramenés à l''UF'!$G$21</f>
        <v>0</v>
      </c>
      <c r="L182" s="206">
        <f>'Impacts ramenés à l''UF'!L202*'Impacts ramenés à l''UF'!$G$21</f>
        <v>26.272398000000003</v>
      </c>
      <c r="M182" s="214">
        <f>'Impacts ramenés à l''UF'!M202*'Impacts ramenés à l''UF'!$G$21</f>
        <v>0</v>
      </c>
      <c r="N182" s="214">
        <f>'Impacts ramenés à l''UF'!N202*'Impacts ramenés à l''UF'!$G$21</f>
        <v>0</v>
      </c>
      <c r="O182" s="214">
        <f>'Impacts ramenés à l''UF'!O202*'Impacts ramenés à l''UF'!$G$21</f>
        <v>0</v>
      </c>
      <c r="P182" s="206">
        <f>'Impacts ramenés à l''UF'!P202*'Impacts ramenés à l''UF'!$G$21</f>
        <v>5773.8177000000005</v>
      </c>
      <c r="Q182" s="214">
        <f>'Impacts ramenés à l''UF'!Q202*'Impacts ramenés à l''UF'!$G$21</f>
        <v>0</v>
      </c>
      <c r="R182" s="207">
        <f>'Impacts ramenés à l''UF'!R202*'Impacts ramenés à l''UF'!$G$21</f>
        <v>5804.3670000000002</v>
      </c>
      <c r="S182" s="208">
        <f>'Impacts ramenés à l''UF'!S202*'Impacts ramenés à l''UF'!$G$21</f>
        <v>151.72819000000001</v>
      </c>
      <c r="T182" s="209">
        <f>'Impacts ramenés à l''UF'!T202*'Impacts ramenés à l''UF'!$G$21</f>
        <v>84621.561000000002</v>
      </c>
      <c r="U182" s="210">
        <f>'Impacts ramenés à l''UF'!U202*'Impacts ramenés à l''UF'!$G$21</f>
        <v>-1150.6903000000002</v>
      </c>
    </row>
    <row r="183" spans="3:21" ht="15.75" hidden="1" thickBot="1">
      <c r="C183" s="312" t="s">
        <v>154</v>
      </c>
      <c r="D183" s="313"/>
      <c r="E183" s="313"/>
      <c r="F183" s="314"/>
      <c r="G183" s="36" t="s">
        <v>155</v>
      </c>
      <c r="H183" s="203">
        <f>'Impacts ramenés à l''UF'!H203*'Impacts ramenés à l''UF'!$G$21</f>
        <v>851307.16</v>
      </c>
      <c r="I183" s="204">
        <f>'Impacts ramenés à l''UF'!I203*'Impacts ramenés à l''UF'!$G$21</f>
        <v>142.5634</v>
      </c>
      <c r="J183" s="205">
        <f>'Impacts ramenés à l''UF'!J203*'Impacts ramenés à l''UF'!$G$21</f>
        <v>1588.5636</v>
      </c>
      <c r="K183" s="206">
        <f>'Impacts ramenés à l''UF'!K203*'Impacts ramenés à l''UF'!$G$21</f>
        <v>0.10997748</v>
      </c>
      <c r="L183" s="206">
        <f>'Impacts ramenés à l''UF'!L203*'Impacts ramenés à l''UF'!$G$21</f>
        <v>14358.171</v>
      </c>
      <c r="M183" s="214">
        <f>'Impacts ramenés à l''UF'!M203*'Impacts ramenés à l''UF'!$G$21</f>
        <v>0</v>
      </c>
      <c r="N183" s="214">
        <f>'Impacts ramenés à l''UF'!N203*'Impacts ramenés à l''UF'!$G$21</f>
        <v>0</v>
      </c>
      <c r="O183" s="214">
        <f>'Impacts ramenés à l''UF'!O203*'Impacts ramenés à l''UF'!$G$21</f>
        <v>0</v>
      </c>
      <c r="P183" s="206">
        <f>'Impacts ramenés à l''UF'!P203*'Impacts ramenés à l''UF'!$G$21</f>
        <v>1578380.5</v>
      </c>
      <c r="Q183" s="214">
        <f>'Impacts ramenés à l''UF'!Q203*'Impacts ramenés à l''UF'!$G$21</f>
        <v>0</v>
      </c>
      <c r="R183" s="207">
        <f>'Impacts ramenés à l''UF'!R203*'Impacts ramenés à l''UF'!$G$21</f>
        <v>1598746.7</v>
      </c>
      <c r="S183" s="208">
        <f>'Impacts ramenés à l''UF'!S203*'Impacts ramenés à l''UF'!$G$21</f>
        <v>301419.76</v>
      </c>
      <c r="T183" s="209">
        <f>'Impacts ramenés à l''UF'!T203*'Impacts ramenés à l''UF'!$G$21</f>
        <v>2749437</v>
      </c>
      <c r="U183" s="210">
        <f>'Impacts ramenés à l''UF'!U203*'Impacts ramenés à l''UF'!$G$21</f>
        <v>-615059.24</v>
      </c>
    </row>
    <row r="184" spans="3:21" ht="15.75" hidden="1" thickBot="1">
      <c r="C184" s="324" t="s">
        <v>156</v>
      </c>
      <c r="D184" s="325"/>
      <c r="E184" s="325"/>
      <c r="F184" s="326"/>
      <c r="G184" s="37" t="s">
        <v>157</v>
      </c>
      <c r="H184" s="203">
        <f>'Impacts ramenés à l''UF'!H204*'Impacts ramenés à l''UF'!$G$21</f>
        <v>5.3766768000000006E-3</v>
      </c>
      <c r="I184" s="204">
        <f>'Impacts ramenés à l''UF'!I204*'Impacts ramenés à l''UF'!$G$21</f>
        <v>3.7066484000000001E-9</v>
      </c>
      <c r="J184" s="205">
        <f>'Impacts ramenés à l''UF'!J204*'Impacts ramenés à l''UF'!$G$21</f>
        <v>1.0895917000000001E-6</v>
      </c>
      <c r="K184" s="206">
        <f>'Impacts ramenés à l''UF'!K204*'Impacts ramenés à l''UF'!$G$21</f>
        <v>0</v>
      </c>
      <c r="L184" s="206">
        <f>'Impacts ramenés à l''UF'!L204*'Impacts ramenés à l''UF'!$G$21</f>
        <v>2.6679722000000001E-6</v>
      </c>
      <c r="M184" s="214">
        <f>'Impacts ramenés à l''UF'!M204*'Impacts ramenés à l''UF'!$G$21</f>
        <v>0</v>
      </c>
      <c r="N184" s="214">
        <f>'Impacts ramenés à l''UF'!N204*'Impacts ramenés à l''UF'!$G$21</f>
        <v>0</v>
      </c>
      <c r="O184" s="214">
        <f>'Impacts ramenés à l''UF'!O204*'Impacts ramenés à l''UF'!$G$21</f>
        <v>0</v>
      </c>
      <c r="P184" s="206">
        <f>'Impacts ramenés à l''UF'!P204*'Impacts ramenés à l''UF'!$G$21</f>
        <v>1.5681974000000002E-5</v>
      </c>
      <c r="Q184" s="214">
        <f>'Impacts ramenés à l''UF'!Q204*'Impacts ramenés à l''UF'!$G$21</f>
        <v>0</v>
      </c>
      <c r="R184" s="207">
        <f>'Impacts ramenés à l''UF'!R204*'Impacts ramenés à l''UF'!$G$21</f>
        <v>1.832958E-5</v>
      </c>
      <c r="S184" s="208">
        <f>'Impacts ramenés à l''UF'!S204*'Impacts ramenés à l''UF'!$G$21</f>
        <v>1.5478312000000001E-6</v>
      </c>
      <c r="T184" s="209">
        <f>'Impacts ramenés à l''UF'!T204*'Impacts ramenés à l''UF'!$G$21</f>
        <v>5.3970430000000007E-3</v>
      </c>
      <c r="U184" s="210">
        <f>'Impacts ramenés à l''UF'!U204*'Impacts ramenés à l''UF'!$G$21</f>
        <v>-3.1058454999999998E-5</v>
      </c>
    </row>
    <row r="185" spans="3:21" ht="15.75" hidden="1" thickBot="1">
      <c r="C185" s="312" t="s">
        <v>158</v>
      </c>
      <c r="D185" s="313"/>
      <c r="E185" s="313"/>
      <c r="F185" s="314"/>
      <c r="G185" s="36" t="s">
        <v>157</v>
      </c>
      <c r="H185" s="203">
        <f>'Impacts ramenés à l''UF'!H205*'Impacts ramenés à l''UF'!$G$21</f>
        <v>7.2910995999999999E-4</v>
      </c>
      <c r="I185" s="204">
        <f>'Impacts ramenés à l''UF'!I205*'Impacts ramenés à l''UF'!$G$21</f>
        <v>4.0121414000000001E-7</v>
      </c>
      <c r="J185" s="205">
        <f>'Impacts ramenés à l''UF'!J205*'Impacts ramenés à l''UF'!$G$21</f>
        <v>1.7209438999999998E-5</v>
      </c>
      <c r="K185" s="206">
        <f>'Impacts ramenés à l''UF'!K205*'Impacts ramenés à l''UF'!$G$21</f>
        <v>9.6841281000000008E-10</v>
      </c>
      <c r="L185" s="206">
        <f>'Impacts ramenés à l''UF'!L205*'Impacts ramenés à l''UF'!$G$21</f>
        <v>2.0366199999999998E-5</v>
      </c>
      <c r="M185" s="214">
        <f>'Impacts ramenés à l''UF'!M205*'Impacts ramenés à l''UF'!$G$21</f>
        <v>0</v>
      </c>
      <c r="N185" s="214">
        <f>'Impacts ramenés à l''UF'!N205*'Impacts ramenés à l''UF'!$G$21</f>
        <v>0</v>
      </c>
      <c r="O185" s="214">
        <f>'Impacts ramenés à l''UF'!O205*'Impacts ramenés à l''UF'!$G$21</f>
        <v>0</v>
      </c>
      <c r="P185" s="206">
        <f>'Impacts ramenés à l''UF'!P205*'Impacts ramenés à l''UF'!$G$21</f>
        <v>6.6088319000000002E-4</v>
      </c>
      <c r="Q185" s="214">
        <f>'Impacts ramenés à l''UF'!Q205*'Impacts ramenés à l''UF'!$G$21</f>
        <v>0</v>
      </c>
      <c r="R185" s="207">
        <f>'Impacts ramenés à l''UF'!R205*'Impacts ramenés à l''UF'!$G$21</f>
        <v>6.8124939000000005E-4</v>
      </c>
      <c r="S185" s="208">
        <f>'Impacts ramenés à l''UF'!S205*'Impacts ramenés à l''UF'!$G$21</f>
        <v>1.0997748E-4</v>
      </c>
      <c r="T185" s="209">
        <f>'Impacts ramenés à l''UF'!T205*'Impacts ramenés à l''UF'!$G$21</f>
        <v>1.5376481E-3</v>
      </c>
      <c r="U185" s="210">
        <f>'Impacts ramenés à l''UF'!U205*'Impacts ramenés à l''UF'!$G$21</f>
        <v>-1.3034367999999999E-3</v>
      </c>
    </row>
    <row r="186" spans="3:21" ht="26.25" hidden="1" thickBot="1">
      <c r="C186" s="324" t="s">
        <v>159</v>
      </c>
      <c r="D186" s="325"/>
      <c r="E186" s="325"/>
      <c r="F186" s="326"/>
      <c r="G186" s="37" t="s">
        <v>160</v>
      </c>
      <c r="H186" s="203">
        <f>'Impacts ramenés à l''UF'!H206*'Impacts ramenés à l''UF'!$G$21</f>
        <v>108.95917000000001</v>
      </c>
      <c r="I186" s="204">
        <f>'Impacts ramenés à l''UF'!I206*'Impacts ramenés à l''UF'!$G$21</f>
        <v>0</v>
      </c>
      <c r="J186" s="205">
        <f>'Impacts ramenés à l''UF'!J206*'Impacts ramenés à l''UF'!$G$21</f>
        <v>18.533242000000001</v>
      </c>
      <c r="K186" s="206">
        <f>'Impacts ramenés à l''UF'!K206*'Impacts ramenés à l''UF'!$G$21</f>
        <v>0</v>
      </c>
      <c r="L186" s="206">
        <f>'Impacts ramenés à l''UF'!L206*'Impacts ramenés à l''UF'!$G$21</f>
        <v>0</v>
      </c>
      <c r="M186" s="214">
        <f>'Impacts ramenés à l''UF'!M206*'Impacts ramenés à l''UF'!$G$21</f>
        <v>0</v>
      </c>
      <c r="N186" s="214">
        <f>'Impacts ramenés à l''UF'!N206*'Impacts ramenés à l''UF'!$G$21</f>
        <v>0</v>
      </c>
      <c r="O186" s="214">
        <f>'Impacts ramenés à l''UF'!O206*'Impacts ramenés à l''UF'!$G$21</f>
        <v>0</v>
      </c>
      <c r="P186" s="206">
        <f>'Impacts ramenés à l''UF'!P206*'Impacts ramenés à l''UF'!$G$21</f>
        <v>2555.9581000000003</v>
      </c>
      <c r="Q186" s="214">
        <f>'Impacts ramenés à l''UF'!Q206*'Impacts ramenés à l''UF'!$G$21</f>
        <v>0</v>
      </c>
      <c r="R186" s="207">
        <f>'Impacts ramenés à l''UF'!R206*'Impacts ramenés à l''UF'!$G$21</f>
        <v>2555.9581000000003</v>
      </c>
      <c r="S186" s="208">
        <f>'Impacts ramenés à l''UF'!S206*'Impacts ramenés à l''UF'!$G$21</f>
        <v>4511.1133</v>
      </c>
      <c r="T186" s="209">
        <f>'Impacts ramenés à l''UF'!T206*'Impacts ramenés à l''UF'!$G$21</f>
        <v>7189.2685999999994</v>
      </c>
      <c r="U186" s="210">
        <f>'Impacts ramenés à l''UF'!U206*'Impacts ramenés à l''UF'!$G$21</f>
        <v>-22097.327000000001</v>
      </c>
    </row>
    <row r="187" spans="3:21" hidden="1">
      <c r="C187" s="312" t="s">
        <v>161</v>
      </c>
      <c r="D187" s="313"/>
      <c r="E187" s="313"/>
      <c r="F187" s="314"/>
      <c r="G187" s="36" t="s">
        <v>144</v>
      </c>
      <c r="H187" s="133" t="s">
        <v>186</v>
      </c>
      <c r="I187" s="134" t="s">
        <v>186</v>
      </c>
      <c r="J187" s="135" t="s">
        <v>186</v>
      </c>
      <c r="K187" s="136" t="s">
        <v>186</v>
      </c>
      <c r="L187" s="137" t="s">
        <v>186</v>
      </c>
      <c r="M187" s="137" t="s">
        <v>186</v>
      </c>
      <c r="N187" s="137" t="s">
        <v>186</v>
      </c>
      <c r="O187" s="137" t="s">
        <v>186</v>
      </c>
      <c r="P187" s="137" t="s">
        <v>186</v>
      </c>
      <c r="Q187" s="137" t="s">
        <v>186</v>
      </c>
      <c r="R187" s="138" t="s">
        <v>186</v>
      </c>
      <c r="S187" s="139" t="s">
        <v>186</v>
      </c>
      <c r="T187" s="140" t="s">
        <v>186</v>
      </c>
      <c r="U187" s="141" t="s">
        <v>186</v>
      </c>
    </row>
    <row r="188" spans="3:21" ht="15.75" hidden="1" thickBot="1">
      <c r="C188" s="315" t="s">
        <v>162</v>
      </c>
      <c r="D188" s="316"/>
      <c r="E188" s="316"/>
      <c r="F188" s="317"/>
      <c r="G188" s="40" t="s">
        <v>144</v>
      </c>
      <c r="H188" s="155" t="s">
        <v>186</v>
      </c>
      <c r="I188" s="156" t="s">
        <v>186</v>
      </c>
      <c r="J188" s="157" t="s">
        <v>186</v>
      </c>
      <c r="K188" s="158" t="s">
        <v>186</v>
      </c>
      <c r="L188" s="159" t="s">
        <v>186</v>
      </c>
      <c r="M188" s="159" t="s">
        <v>186</v>
      </c>
      <c r="N188" s="159" t="s">
        <v>186</v>
      </c>
      <c r="O188" s="159" t="s">
        <v>186</v>
      </c>
      <c r="P188" s="159" t="s">
        <v>186</v>
      </c>
      <c r="Q188" s="159" t="s">
        <v>186</v>
      </c>
      <c r="R188" s="160" t="s">
        <v>186</v>
      </c>
      <c r="S188" s="161" t="s">
        <v>186</v>
      </c>
      <c r="T188" s="162" t="s">
        <v>186</v>
      </c>
      <c r="U188" s="163" t="s">
        <v>186</v>
      </c>
    </row>
  </sheetData>
  <sheetProtection algorithmName="SHA-512" hashValue="4wxnxWK1YKrir7p63myKaUiydqSYrFIrAM7H+RIfD4xkqNIgY9mp7hicAGv8JYUMytc14EMJt63myFP54+I36w==" saltValue="oWn/c6AVdXGUG+raqPZYUQ==" spinCount="100000" sheet="1" objects="1" scenarios="1"/>
  <dataConsolidate/>
  <mergeCells count="172">
    <mergeCell ref="C6:F6"/>
    <mergeCell ref="C7:F7"/>
    <mergeCell ref="C61:S61"/>
    <mergeCell ref="C62:E62"/>
    <mergeCell ref="C63:E63"/>
    <mergeCell ref="C70:E70"/>
    <mergeCell ref="C71:E71"/>
    <mergeCell ref="C73:S73"/>
    <mergeCell ref="C11:F12"/>
    <mergeCell ref="G11:G12"/>
    <mergeCell ref="K11:R11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45:F45"/>
    <mergeCell ref="C48:F49"/>
    <mergeCell ref="G48:G49"/>
    <mergeCell ref="C74:E74"/>
    <mergeCell ref="C75:E75"/>
    <mergeCell ref="C76:E76"/>
    <mergeCell ref="C64:E64"/>
    <mergeCell ref="C65:E65"/>
    <mergeCell ref="C66:E66"/>
    <mergeCell ref="C67:E67"/>
    <mergeCell ref="C68:E68"/>
    <mergeCell ref="C69:E69"/>
    <mergeCell ref="T11:T12"/>
    <mergeCell ref="C13:F13"/>
    <mergeCell ref="C14:F14"/>
    <mergeCell ref="C89:E89"/>
    <mergeCell ref="C90:E90"/>
    <mergeCell ref="C91:E91"/>
    <mergeCell ref="C92:E92"/>
    <mergeCell ref="C93:E93"/>
    <mergeCell ref="C94:E94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C33:F33"/>
    <mergeCell ref="C34:F34"/>
    <mergeCell ref="C35:F35"/>
    <mergeCell ref="K48:R48"/>
    <mergeCell ref="T48:T49"/>
    <mergeCell ref="C50:F50"/>
    <mergeCell ref="C39:F39"/>
    <mergeCell ref="C40:F40"/>
    <mergeCell ref="C41:F41"/>
    <mergeCell ref="C42:F42"/>
    <mergeCell ref="C43:F43"/>
    <mergeCell ref="C44:F44"/>
    <mergeCell ref="C57:F57"/>
    <mergeCell ref="C58:F58"/>
    <mergeCell ref="C102:S102"/>
    <mergeCell ref="C103:E103"/>
    <mergeCell ref="C104:E104"/>
    <mergeCell ref="C105:E105"/>
    <mergeCell ref="C51:F51"/>
    <mergeCell ref="C52:F52"/>
    <mergeCell ref="C53:F53"/>
    <mergeCell ref="C54:F54"/>
    <mergeCell ref="C55:F55"/>
    <mergeCell ref="C56:F56"/>
    <mergeCell ref="C83:E83"/>
    <mergeCell ref="C84:E84"/>
    <mergeCell ref="C85:E85"/>
    <mergeCell ref="C86:E86"/>
    <mergeCell ref="C87:E87"/>
    <mergeCell ref="C88:E88"/>
    <mergeCell ref="C77:E77"/>
    <mergeCell ref="C78:E78"/>
    <mergeCell ref="C79:E79"/>
    <mergeCell ref="C80:E80"/>
    <mergeCell ref="C81:E81"/>
    <mergeCell ref="C82:E82"/>
    <mergeCell ref="C112:E112"/>
    <mergeCell ref="C115:S115"/>
    <mergeCell ref="C116:E116"/>
    <mergeCell ref="C117:E117"/>
    <mergeCell ref="C118:E118"/>
    <mergeCell ref="C106:E106"/>
    <mergeCell ref="C107:E107"/>
    <mergeCell ref="C108:E108"/>
    <mergeCell ref="C109:E109"/>
    <mergeCell ref="C110:E110"/>
    <mergeCell ref="C111:E111"/>
    <mergeCell ref="C125:E125"/>
    <mergeCell ref="C126:E126"/>
    <mergeCell ref="C127:E127"/>
    <mergeCell ref="C128:E128"/>
    <mergeCell ref="C129:E129"/>
    <mergeCell ref="C130:E130"/>
    <mergeCell ref="C119:E119"/>
    <mergeCell ref="C120:E120"/>
    <mergeCell ref="C121:E121"/>
    <mergeCell ref="C122:E122"/>
    <mergeCell ref="C123:E123"/>
    <mergeCell ref="C124:E124"/>
    <mergeCell ref="C141:F142"/>
    <mergeCell ref="G141:G142"/>
    <mergeCell ref="K141:R141"/>
    <mergeCell ref="T141:T142"/>
    <mergeCell ref="C143:F143"/>
    <mergeCell ref="C144:F144"/>
    <mergeCell ref="C131:E131"/>
    <mergeCell ref="C132:E132"/>
    <mergeCell ref="C133:E133"/>
    <mergeCell ref="C134:E134"/>
    <mergeCell ref="C135:E135"/>
    <mergeCell ref="C136:E136"/>
    <mergeCell ref="C151:F151"/>
    <mergeCell ref="C152:F152"/>
    <mergeCell ref="C153:F153"/>
    <mergeCell ref="C154:F154"/>
    <mergeCell ref="C155:F155"/>
    <mergeCell ref="C156:F156"/>
    <mergeCell ref="C145:F145"/>
    <mergeCell ref="C146:F146"/>
    <mergeCell ref="C147:F147"/>
    <mergeCell ref="C148:F148"/>
    <mergeCell ref="C149:F149"/>
    <mergeCell ref="C150:F150"/>
    <mergeCell ref="C163:F163"/>
    <mergeCell ref="C164:F164"/>
    <mergeCell ref="C165:F165"/>
    <mergeCell ref="C166:F166"/>
    <mergeCell ref="C167:F167"/>
    <mergeCell ref="C168:F168"/>
    <mergeCell ref="C157:F157"/>
    <mergeCell ref="C158:F158"/>
    <mergeCell ref="C159:F159"/>
    <mergeCell ref="C160:F160"/>
    <mergeCell ref="C161:F161"/>
    <mergeCell ref="C162:F162"/>
    <mergeCell ref="C187:F187"/>
    <mergeCell ref="C188:F188"/>
    <mergeCell ref="C140:U140"/>
    <mergeCell ref="C177:U177"/>
    <mergeCell ref="C10:U10"/>
    <mergeCell ref="C47:U47"/>
    <mergeCell ref="C181:F181"/>
    <mergeCell ref="C182:F182"/>
    <mergeCell ref="C183:F183"/>
    <mergeCell ref="C184:F184"/>
    <mergeCell ref="C185:F185"/>
    <mergeCell ref="C186:F186"/>
    <mergeCell ref="C175:F175"/>
    <mergeCell ref="C178:F179"/>
    <mergeCell ref="G178:G179"/>
    <mergeCell ref="K178:R178"/>
    <mergeCell ref="T178:T179"/>
    <mergeCell ref="C180:F180"/>
    <mergeCell ref="C169:F169"/>
    <mergeCell ref="C170:F170"/>
    <mergeCell ref="C171:F171"/>
    <mergeCell ref="C172:F172"/>
    <mergeCell ref="C173:F173"/>
    <mergeCell ref="C174:F17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Sommaire</vt:lpstr>
      <vt:lpstr>Cadre de validité</vt:lpstr>
      <vt:lpstr>Impacts ramenés à l'UF</vt:lpstr>
      <vt:lpstr>Impacts ramenés à l'équipement</vt:lpstr>
    </vt:vector>
  </TitlesOfParts>
  <Company>Bureau Veritas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Prunel</dc:creator>
  <cp:lastModifiedBy>Olivia DJIRIGUIAN</cp:lastModifiedBy>
  <dcterms:created xsi:type="dcterms:W3CDTF">2014-03-06T11:34:14Z</dcterms:created>
  <dcterms:modified xsi:type="dcterms:W3CDTF">2022-01-18T15:45:19Z</dcterms:modified>
</cp:coreProperties>
</file>